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Картка БізнесМрія_без страховки" sheetId="9" r:id="rId1"/>
    <sheet name="Картка БізнесМрія_із страховкою" sheetId="10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0" l="1"/>
  <c r="G25" i="10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B1" i="10"/>
  <c r="I14" i="10" l="1"/>
  <c r="B9" i="10"/>
  <c r="C13" i="10"/>
  <c r="H14" i="10" s="1"/>
  <c r="E14" i="10"/>
  <c r="G13" i="10"/>
  <c r="G26" i="10" s="1"/>
  <c r="D14" i="10" l="1"/>
  <c r="C14" i="10" l="1"/>
  <c r="F14" i="10"/>
  <c r="I36" i="10" l="1"/>
  <c r="H15" i="10"/>
  <c r="I15" i="10"/>
  <c r="E15" i="10"/>
  <c r="D15" i="10" l="1"/>
  <c r="C15" i="10" l="1"/>
  <c r="F15" i="10"/>
  <c r="I16" i="10" l="1"/>
  <c r="H16" i="10"/>
  <c r="E16" i="10"/>
  <c r="D16" i="10" l="1"/>
  <c r="F16" i="10" s="1"/>
  <c r="I17" i="10" s="1"/>
  <c r="C16" i="10" l="1"/>
  <c r="H17" i="10"/>
  <c r="E17" i="10"/>
  <c r="D17" i="10" l="1"/>
  <c r="F17" i="10" s="1"/>
  <c r="I18" i="10" s="1"/>
  <c r="C17" i="10"/>
  <c r="E18" i="10" l="1"/>
  <c r="H18" i="10"/>
  <c r="D18" i="10" l="1"/>
  <c r="C18" i="10" s="1"/>
  <c r="F18" i="10"/>
  <c r="H19" i="10" s="1"/>
  <c r="E19" i="10" l="1"/>
  <c r="I19" i="10"/>
  <c r="D19" i="10" l="1"/>
  <c r="F19" i="10" s="1"/>
  <c r="I20" i="10" s="1"/>
  <c r="C19" i="10" l="1"/>
  <c r="E20" i="10"/>
  <c r="H20" i="10"/>
  <c r="D20" i="10" l="1"/>
  <c r="F20" i="10" s="1"/>
  <c r="H21" i="10" s="1"/>
  <c r="E21" i="10" l="1"/>
  <c r="I21" i="10"/>
  <c r="C20" i="10"/>
  <c r="D21" i="10" l="1"/>
  <c r="C21" i="10" s="1"/>
  <c r="F21" i="10"/>
  <c r="I22" i="10" s="1"/>
  <c r="E22" i="10" l="1"/>
  <c r="H22" i="10"/>
  <c r="D22" i="10" l="1"/>
  <c r="C22" i="10" s="1"/>
  <c r="F22" i="10" l="1"/>
  <c r="I23" i="10" s="1"/>
  <c r="H23" i="10" l="1"/>
  <c r="E23" i="10"/>
  <c r="D23" i="10" l="1"/>
  <c r="C23" i="10" s="1"/>
  <c r="F23" i="10"/>
  <c r="I24" i="10" s="1"/>
  <c r="E24" i="10" l="1"/>
  <c r="H24" i="10"/>
  <c r="D24" i="10" l="1"/>
  <c r="C24" i="10" s="1"/>
  <c r="F24" i="10" l="1"/>
  <c r="H25" i="10" s="1"/>
  <c r="H26" i="10" s="1"/>
  <c r="I25" i="10"/>
  <c r="I26" i="10" s="1"/>
  <c r="E25" i="10" l="1"/>
  <c r="E26" i="10" s="1"/>
  <c r="L26" i="10" s="1"/>
  <c r="I38" i="10" s="1"/>
  <c r="D25" i="10" l="1"/>
  <c r="I32" i="9"/>
  <c r="F25" i="10" l="1"/>
  <c r="C25" i="10" s="1"/>
  <c r="D26" i="10"/>
  <c r="G14" i="9"/>
  <c r="J26" i="10" l="1"/>
  <c r="I42" i="10" s="1"/>
  <c r="C26" i="10"/>
  <c r="K26" i="10" s="1"/>
  <c r="I40" i="10" s="1"/>
  <c r="B1" i="9"/>
  <c r="B9" i="9" s="1"/>
  <c r="I14" i="9" l="1"/>
  <c r="G13" i="9"/>
  <c r="C13" i="9"/>
  <c r="B10" i="9"/>
  <c r="B3" i="9" s="1"/>
  <c r="E14" i="9" s="1"/>
  <c r="D14" i="9" l="1"/>
  <c r="G25" i="9"/>
  <c r="G24" i="9"/>
  <c r="G23" i="9"/>
  <c r="G22" i="9"/>
  <c r="G21" i="9"/>
  <c r="G20" i="9"/>
  <c r="G19" i="9"/>
  <c r="G18" i="9"/>
  <c r="G17" i="9"/>
  <c r="G16" i="9"/>
  <c r="G15" i="9"/>
  <c r="F14" i="9" l="1"/>
  <c r="H14" i="9"/>
  <c r="C14" i="9" s="1"/>
  <c r="G26" i="9"/>
  <c r="I34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E18" i="9" l="1"/>
  <c r="H18" i="9"/>
  <c r="I18" i="9"/>
  <c r="D18" i="9" l="1"/>
  <c r="C18" i="9" s="1"/>
  <c r="F18" i="9" l="1"/>
  <c r="I19" i="9" s="1"/>
  <c r="E19" i="9" l="1"/>
  <c r="H19" i="9"/>
  <c r="D19" i="9" l="1"/>
  <c r="C19" i="9" s="1"/>
  <c r="F19" i="9" l="1"/>
  <c r="E20" i="9" s="1"/>
  <c r="H20" i="9" l="1"/>
  <c r="I20" i="9"/>
  <c r="D20" i="9" l="1"/>
  <c r="C20" i="9" s="1"/>
  <c r="F20" i="9" l="1"/>
  <c r="H21" i="9" s="1"/>
  <c r="I21" i="9" l="1"/>
  <c r="E21" i="9"/>
  <c r="D21" i="9" l="1"/>
  <c r="F21" i="9" s="1"/>
  <c r="C21" i="9" l="1"/>
  <c r="H22" i="9"/>
  <c r="I22" i="9"/>
  <c r="E22" i="9"/>
  <c r="D22" i="9" s="1"/>
  <c r="C22" i="9" s="1"/>
  <c r="F22" i="9" l="1"/>
  <c r="I23" i="9" s="1"/>
  <c r="E23" i="9" l="1"/>
  <c r="H23" i="9"/>
  <c r="D23" i="9" l="1"/>
  <c r="C23" i="9" s="1"/>
  <c r="F23" i="9" l="1"/>
  <c r="I24" i="9" s="1"/>
  <c r="H24" i="9"/>
  <c r="E24" i="9"/>
  <c r="D24" i="9" s="1"/>
  <c r="F24" i="9" l="1"/>
  <c r="C24" i="9"/>
  <c r="E25" i="9" l="1"/>
  <c r="E26" i="9" s="1"/>
  <c r="H25" i="9"/>
  <c r="H26" i="9" s="1"/>
  <c r="I25" i="9"/>
  <c r="I26" i="9" s="1"/>
  <c r="L26" i="9" l="1"/>
  <c r="I36" i="9" s="1"/>
  <c r="D25" i="9"/>
  <c r="F25" i="9" s="1"/>
  <c r="C25" i="9" s="1"/>
  <c r="D26" i="9" l="1"/>
  <c r="C26" i="9"/>
  <c r="K26" i="9" s="1"/>
  <c r="I38" i="9" s="1"/>
  <c r="J26" i="9"/>
  <c r="I40" i="9" s="1"/>
</calcChain>
</file>

<file path=xl/comments1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<sst xmlns="http://schemas.openxmlformats.org/spreadsheetml/2006/main" count="80" uniqueCount="38">
  <si>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</si>
  <si>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</si>
  <si>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</si>
  <si>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</si>
  <si>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</si>
  <si>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</si>
  <si>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</si>
  <si>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</si>
  <si>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</si>
  <si>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</si>
  <si>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</si>
  <si>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</si>
  <si>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</si>
  <si>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</si>
  <si>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</si>
  <si>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</si>
  <si>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</si>
  <si>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</si>
  <si>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</si>
  <si>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</si>
  <si>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</si>
  <si>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</si>
  <si>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</si>
  <si>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</si>
  <si>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</si>
  <si>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</si>
  <si>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</si>
  <si>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Добровільне страхування життя (щомісячно від розміру заборгованості)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</si>
  <si>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</si>
  <si>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</si>
  <si>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</si>
  <si>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</si>
  <si>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ОМП для расчётов</t>
  </si>
  <si>
    <t>ОМП по тарифам</t>
  </si>
  <si>
    <t>ОМП по Тарифам</t>
  </si>
  <si>
    <t>РКО карты / мес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</si>
  <si>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готівки в Україні.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</si>
  <si>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готівки на території України.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</si>
</sst>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164" fontId="0" fillId="2" borderId="0" xfId="0" applyNumberFormat="1" applyFill="1" applyBorder="1" applyProtection="1"/>
    <xf numFmtId="9" fontId="8" fillId="5" borderId="0" xfId="1" applyFont="1" applyFill="1" applyBorder="1" applyAlignment="1" applyProtection="1">
      <alignment horizontal="center"/>
    </xf>
    <xf numFmtId="0" fontId="0" fillId="5" borderId="0" xfId="0" applyFill="1" applyProtection="1"/>
    <xf numFmtId="0" fontId="0" fillId="5" borderId="0" xfId="0" applyFill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9" fontId="8" fillId="0" borderId="0" xfId="1" applyFont="1" applyBorder="1" applyAlignment="1" applyProtection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28</xdr:row>
      <xdr:rowOff>91440</xdr:rowOff>
    </xdr:from>
    <xdr:to>
      <xdr:col>2</xdr:col>
      <xdr:colOff>129540</xdr:colOff>
      <xdr:row>28</xdr:row>
      <xdr:rowOff>518160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5273040"/>
          <a:ext cx="16764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abSelected="1"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31.6640625" style="17" customWidth="1"/>
    <col min="9" max="9" width="31.21875" style="17" customWidth="1"/>
    <col min="10" max="10" width="9.6640625" style="17" bestFit="1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200000</v>
      </c>
      <c r="C1" s="33"/>
      <c r="D1" s="34"/>
      <c r="E1" s="61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0.48</v>
      </c>
      <c r="C2" s="37"/>
      <c r="D2" s="37"/>
      <c r="E2" s="62"/>
      <c r="F2" s="15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36">
        <f>B2/B10</f>
        <v>1.315068493150685E-3</v>
      </c>
      <c r="C3" s="37"/>
      <c r="D3" s="37"/>
      <c r="E3" s="62"/>
      <c r="F3" s="15"/>
      <c r="G3" s="18"/>
      <c r="H3" s="18"/>
      <c r="I3" s="18"/>
      <c r="J3" s="18"/>
      <c r="K3" s="19"/>
    </row>
    <row r="4" spans="1:12" ht="15" hidden="1" customHeight="1" x14ac:dyDescent="0.3">
      <c r="A4" s="35" t="s">
        <v>33</v>
      </c>
      <c r="B4" s="36">
        <v>0.05</v>
      </c>
      <c r="C4" s="37"/>
      <c r="D4" s="37"/>
      <c r="E4" s="62"/>
      <c r="F4" s="15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</v>
      </c>
      <c r="C5" s="37"/>
      <c r="D5" s="37"/>
      <c r="E5" s="62"/>
      <c r="F5" s="15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62"/>
      <c r="F6" s="15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0.04</v>
      </c>
      <c r="C7" s="38">
        <v>0</v>
      </c>
      <c r="D7" s="39" t="s">
        <v>26</v>
      </c>
      <c r="E7" s="62"/>
      <c r="F7" s="15"/>
      <c r="G7" s="18"/>
      <c r="H7" s="18"/>
      <c r="I7" s="18"/>
      <c r="J7" s="18"/>
    </row>
    <row r="8" spans="1:12" ht="15" hidden="1" customHeight="1" x14ac:dyDescent="0.3">
      <c r="A8" s="35" t="s">
        <v>35</v>
      </c>
      <c r="B8" s="40">
        <v>0</v>
      </c>
      <c r="C8" s="37"/>
      <c r="D8" s="37"/>
      <c r="E8" s="62"/>
      <c r="F8" s="15"/>
      <c r="G8" s="18"/>
      <c r="H8" s="18"/>
      <c r="I8" s="18"/>
      <c r="J8" s="18"/>
    </row>
    <row r="9" spans="1:12" ht="15" hidden="1" customHeight="1" x14ac:dyDescent="0.3">
      <c r="A9" s="53" t="s">
        <v>32</v>
      </c>
      <c r="B9" s="54">
        <f>B4+B8/B1</f>
        <v>0.05</v>
      </c>
      <c r="C9" s="55"/>
      <c r="D9" s="55"/>
      <c r="E9" s="56"/>
      <c r="F9" s="15"/>
      <c r="G9" s="18"/>
      <c r="H9" s="18"/>
      <c r="I9" s="18"/>
      <c r="J9" s="18"/>
    </row>
    <row r="10" spans="1:12" s="21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60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-192000</v>
      </c>
      <c r="D13" s="44"/>
      <c r="E13" s="44"/>
      <c r="F13" s="44"/>
      <c r="G13" s="46">
        <f>B1*B7+C7</f>
        <v>8000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10000</v>
      </c>
      <c r="D14" s="44">
        <f>$B$9*B1-E14-G14-I14</f>
        <v>1846.5753424657523</v>
      </c>
      <c r="E14" s="44">
        <f>$B$3*B1*A14</f>
        <v>8153.4246575342477</v>
      </c>
      <c r="F14" s="44">
        <f>B1-D14</f>
        <v>198153.42465753425</v>
      </c>
      <c r="G14" s="44">
        <f>B8</f>
        <v>0</v>
      </c>
      <c r="H14" s="44">
        <f>(-1)*B6*C13</f>
        <v>0</v>
      </c>
      <c r="I14" s="44">
        <f>B1*B5</f>
        <v>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9907.6712328767135</v>
      </c>
      <c r="D15" s="44">
        <f t="shared" ref="D15:D25" si="0">$B$9*F14-E15-G15-H15-I15</f>
        <v>2611.2821167198354</v>
      </c>
      <c r="E15" s="44">
        <f t="shared" ref="E15:E24" si="1">$B$3*F14*A15</f>
        <v>7296.3891161568781</v>
      </c>
      <c r="F15" s="44">
        <f>F14-D15</f>
        <v>195542.14254081441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0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9777.107127040721</v>
      </c>
      <c r="D16" s="44">
        <f t="shared" si="0"/>
        <v>1805.4164941439576</v>
      </c>
      <c r="E16" s="44">
        <f t="shared" si="1"/>
        <v>7971.6906328967634</v>
      </c>
      <c r="F16" s="44">
        <f t="shared" ref="F16:F25" si="5">F15-D16</f>
        <v>193736.72604667046</v>
      </c>
      <c r="G16" s="44">
        <f t="shared" si="2"/>
        <v>0</v>
      </c>
      <c r="H16" s="44">
        <f>B6*F15</f>
        <v>0</v>
      </c>
      <c r="I16" s="44">
        <f t="shared" si="3"/>
        <v>0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9686.8363023335241</v>
      </c>
      <c r="D17" s="44">
        <f t="shared" si="0"/>
        <v>2043.5243706292649</v>
      </c>
      <c r="E17" s="44">
        <f t="shared" si="1"/>
        <v>7643.3119317042592</v>
      </c>
      <c r="F17" s="44">
        <f t="shared" si="5"/>
        <v>191693.20167604121</v>
      </c>
      <c r="G17" s="44">
        <f t="shared" si="2"/>
        <v>0</v>
      </c>
      <c r="H17" s="44">
        <f>+B6*F16</f>
        <v>0</v>
      </c>
      <c r="I17" s="44">
        <f t="shared" si="3"/>
        <v>0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9584.6600838020604</v>
      </c>
      <c r="D18" s="44">
        <f t="shared" si="0"/>
        <v>1769.8796976664626</v>
      </c>
      <c r="E18" s="44">
        <f t="shared" si="1"/>
        <v>7814.7803861355978</v>
      </c>
      <c r="F18" s="44">
        <f t="shared" si="5"/>
        <v>189923.32197837473</v>
      </c>
      <c r="G18" s="44">
        <f t="shared" si="2"/>
        <v>0</v>
      </c>
      <c r="H18" s="44">
        <f>+B6*F17</f>
        <v>0</v>
      </c>
      <c r="I18" s="44">
        <f t="shared" si="3"/>
        <v>0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9496.1660989187367</v>
      </c>
      <c r="D19" s="44">
        <f t="shared" si="0"/>
        <v>2003.3007934705274</v>
      </c>
      <c r="E19" s="44">
        <f t="shared" si="1"/>
        <v>7492.8653054482093</v>
      </c>
      <c r="F19" s="44">
        <f t="shared" si="5"/>
        <v>187920.02118490421</v>
      </c>
      <c r="G19" s="44">
        <f t="shared" si="2"/>
        <v>0</v>
      </c>
      <c r="H19" s="44">
        <f>+B6*F18</f>
        <v>0</v>
      </c>
      <c r="I19" s="44">
        <f t="shared" si="3"/>
        <v>0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9396.0010592452109</v>
      </c>
      <c r="D20" s="44">
        <f t="shared" si="0"/>
        <v>1735.0423873784312</v>
      </c>
      <c r="E20" s="44">
        <f t="shared" si="1"/>
        <v>7660.9586718667797</v>
      </c>
      <c r="F20" s="44">
        <f t="shared" si="5"/>
        <v>186184.97879752578</v>
      </c>
      <c r="G20" s="44">
        <f t="shared" si="2"/>
        <v>0</v>
      </c>
      <c r="H20" s="44">
        <f>B6*F19</f>
        <v>0</v>
      </c>
      <c r="I20" s="44">
        <f t="shared" si="3"/>
        <v>0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9309.24893987629</v>
      </c>
      <c r="D21" s="44">
        <f t="shared" si="0"/>
        <v>1719.0229549251017</v>
      </c>
      <c r="E21" s="44">
        <f t="shared" si="1"/>
        <v>7590.2259849511884</v>
      </c>
      <c r="F21" s="44">
        <f t="shared" si="5"/>
        <v>184465.95584260067</v>
      </c>
      <c r="G21" s="44">
        <f t="shared" si="2"/>
        <v>0</v>
      </c>
      <c r="H21" s="44">
        <f>+B6*F20</f>
        <v>0</v>
      </c>
      <c r="I21" s="44">
        <f t="shared" si="3"/>
        <v>0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9223.2977921300335</v>
      </c>
      <c r="D22" s="44">
        <f t="shared" si="0"/>
        <v>1945.7367945041442</v>
      </c>
      <c r="E22" s="44">
        <f t="shared" si="1"/>
        <v>7277.5609976258893</v>
      </c>
      <c r="F22" s="44">
        <f t="shared" si="5"/>
        <v>182520.21904809654</v>
      </c>
      <c r="G22" s="44">
        <f t="shared" si="2"/>
        <v>0</v>
      </c>
      <c r="H22" s="44">
        <f>+B6*F21</f>
        <v>0</v>
      </c>
      <c r="I22" s="44">
        <f t="shared" si="3"/>
        <v>0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9126.0109524048275</v>
      </c>
      <c r="D23" s="44">
        <f t="shared" si="0"/>
        <v>1685.1866799783165</v>
      </c>
      <c r="E23" s="44">
        <f t="shared" si="1"/>
        <v>7440.824272426511</v>
      </c>
      <c r="F23" s="44">
        <f t="shared" si="5"/>
        <v>180835.03236811823</v>
      </c>
      <c r="G23" s="44">
        <f t="shared" si="2"/>
        <v>0</v>
      </c>
      <c r="H23" s="44">
        <f>+B6*F22</f>
        <v>0</v>
      </c>
      <c r="I23" s="44">
        <f t="shared" si="3"/>
        <v>0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9041.7516184059114</v>
      </c>
      <c r="D24" s="44">
        <f t="shared" si="0"/>
        <v>1907.4380126500137</v>
      </c>
      <c r="E24" s="44">
        <f t="shared" si="1"/>
        <v>7134.3136057558977</v>
      </c>
      <c r="F24" s="44">
        <f t="shared" si="5"/>
        <v>178927.59435546823</v>
      </c>
      <c r="G24" s="44">
        <f t="shared" si="2"/>
        <v>0</v>
      </c>
      <c r="H24" s="44">
        <f>B6*F23</f>
        <v>0</v>
      </c>
      <c r="I24" s="44">
        <f t="shared" si="3"/>
        <v>0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185986.6556122319</v>
      </c>
      <c r="D25" s="44">
        <f t="shared" si="0"/>
        <v>1887.3184610097342</v>
      </c>
      <c r="E25" s="44">
        <f>$B$3*F24*A24</f>
        <v>7059.0612567636781</v>
      </c>
      <c r="F25" s="44">
        <f t="shared" si="5"/>
        <v>177040.27589445849</v>
      </c>
      <c r="G25" s="44">
        <f t="shared" si="2"/>
        <v>0</v>
      </c>
      <c r="H25" s="44">
        <f>B6*F24</f>
        <v>0</v>
      </c>
      <c r="I25" s="44">
        <f t="shared" si="3"/>
        <v>0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290535.40681926592</v>
      </c>
      <c r="D26" s="45">
        <f>SUM(D14:D25)</f>
        <v>22959.724105541543</v>
      </c>
      <c r="E26" s="45">
        <f>SUM(E14:E25)</f>
        <v>90535.406819265918</v>
      </c>
      <c r="F26" s="45" t="s">
        <v>16</v>
      </c>
      <c r="G26" s="45">
        <f>SUM(G13:G25)</f>
        <v>8000</v>
      </c>
      <c r="H26" s="45">
        <f>SUM(H14:H25)</f>
        <v>0</v>
      </c>
      <c r="I26" s="45">
        <f>SUM(I14:I25)</f>
        <v>0</v>
      </c>
      <c r="J26" s="43">
        <f>XIRR(C13:C25,B13:B25)</f>
        <v>0.68661503195762641</v>
      </c>
      <c r="K26" s="30">
        <f>C26+G13</f>
        <v>298535.40681926592</v>
      </c>
      <c r="L26" s="30">
        <f>E26+G26+H26+I26</f>
        <v>98535.406819265918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3" t="s">
        <v>20</v>
      </c>
      <c r="B30" s="63"/>
      <c r="C30" s="63"/>
      <c r="D30" s="63"/>
      <c r="E30" s="63"/>
      <c r="F30" s="63"/>
      <c r="G30" s="63"/>
      <c r="H30" s="63"/>
      <c r="I30" s="2">
        <v>200000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4" t="s">
        <v>22</v>
      </c>
      <c r="B32" s="64"/>
      <c r="C32" s="64"/>
      <c r="D32" s="64"/>
      <c r="E32" s="64"/>
      <c r="F32" s="64"/>
      <c r="G32" s="64"/>
      <c r="H32" s="64"/>
      <c r="I32" s="3">
        <f>B2</f>
        <v>0.48</v>
      </c>
      <c r="J32" s="12"/>
      <c r="K32" s="9"/>
    </row>
    <row r="33" spans="1:11" s="9" customFormat="1" ht="10.199999999999999" customHeight="1" x14ac:dyDescent="0.3">
      <c r="A33" s="13"/>
      <c r="B33" s="13"/>
      <c r="C33" s="13"/>
      <c r="D33" s="13"/>
      <c r="E33" s="13"/>
      <c r="F33" s="13"/>
      <c r="G33" s="13"/>
      <c r="H33" s="13"/>
      <c r="I33" s="11"/>
      <c r="J33" s="12"/>
    </row>
    <row r="34" spans="1:11" s="1" customFormat="1" ht="17.399999999999999" x14ac:dyDescent="0.3">
      <c r="A34" s="64" t="s">
        <v>23</v>
      </c>
      <c r="B34" s="64"/>
      <c r="C34" s="64"/>
      <c r="D34" s="64"/>
      <c r="E34" s="64"/>
      <c r="F34" s="64"/>
      <c r="G34" s="64"/>
      <c r="H34" s="64"/>
      <c r="I34" s="47">
        <f>C14</f>
        <v>10000</v>
      </c>
      <c r="J34" s="12" t="s">
        <v>21</v>
      </c>
      <c r="K34" s="9"/>
    </row>
    <row r="35" spans="1:11" s="9" customFormat="1" ht="10.199999999999999" customHeight="1" x14ac:dyDescent="0.3">
      <c r="A35" s="10"/>
      <c r="B35" s="10"/>
      <c r="C35" s="10"/>
      <c r="D35" s="10"/>
      <c r="E35" s="10"/>
      <c r="F35" s="10"/>
      <c r="G35" s="10"/>
      <c r="H35" s="10"/>
      <c r="I35" s="48"/>
      <c r="J35" s="12"/>
    </row>
    <row r="36" spans="1:11" s="1" customFormat="1" ht="17.399999999999999" x14ac:dyDescent="0.3">
      <c r="A36" s="64" t="s">
        <v>28</v>
      </c>
      <c r="B36" s="64"/>
      <c r="C36" s="64"/>
      <c r="D36" s="64"/>
      <c r="E36" s="64"/>
      <c r="F36" s="64"/>
      <c r="G36" s="64"/>
      <c r="H36" s="64"/>
      <c r="I36" s="47">
        <f>L26</f>
        <v>98535.406819265918</v>
      </c>
      <c r="J36" s="12" t="s">
        <v>21</v>
      </c>
      <c r="K36" s="9"/>
    </row>
    <row r="37" spans="1:11" s="9" customFormat="1" ht="10.199999999999999" customHeight="1" x14ac:dyDescent="0.3">
      <c r="A37" s="10"/>
      <c r="B37" s="10"/>
      <c r="C37" s="10"/>
      <c r="D37" s="10"/>
      <c r="E37" s="10"/>
      <c r="F37" s="10"/>
      <c r="G37" s="10"/>
      <c r="H37" s="10"/>
      <c r="I37" s="48"/>
      <c r="J37" s="12"/>
    </row>
    <row r="38" spans="1:11" s="1" customFormat="1" ht="17.399999999999999" x14ac:dyDescent="0.3">
      <c r="A38" s="64" t="s">
        <v>29</v>
      </c>
      <c r="B38" s="64"/>
      <c r="C38" s="64"/>
      <c r="D38" s="64"/>
      <c r="E38" s="64"/>
      <c r="F38" s="64"/>
      <c r="G38" s="64"/>
      <c r="H38" s="64"/>
      <c r="I38" s="47">
        <f>K26</f>
        <v>298535.40681926592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11"/>
      <c r="J39" s="12"/>
    </row>
    <row r="40" spans="1:11" s="1" customFormat="1" ht="17.399999999999999" x14ac:dyDescent="0.3">
      <c r="A40" s="64" t="s">
        <v>30</v>
      </c>
      <c r="B40" s="64"/>
      <c r="C40" s="64"/>
      <c r="D40" s="64"/>
      <c r="E40" s="64"/>
      <c r="F40" s="64"/>
      <c r="G40" s="64"/>
      <c r="H40" s="64"/>
      <c r="I40" s="4">
        <f>J26</f>
        <v>0.68661503195762641</v>
      </c>
      <c r="J40" s="12"/>
      <c r="K40" s="9"/>
    </row>
    <row r="41" spans="1:11" s="1" customFormat="1" ht="21" customHeight="1" x14ac:dyDescent="0.35">
      <c r="A41" s="5"/>
      <c r="B41" s="5"/>
      <c r="C41" s="5"/>
      <c r="D41" s="5"/>
      <c r="E41" s="6"/>
      <c r="F41" s="7"/>
      <c r="G41" s="8"/>
      <c r="H41" s="5"/>
      <c r="I41" s="5"/>
      <c r="J41" s="9"/>
    </row>
    <row r="42" spans="1:11" s="1" customFormat="1" ht="100.95" customHeight="1" x14ac:dyDescent="0.2">
      <c r="A42" s="66" t="s">
        <v>36</v>
      </c>
      <c r="B42" s="66"/>
      <c r="C42" s="66"/>
      <c r="D42" s="66"/>
      <c r="E42" s="66"/>
      <c r="F42" s="66"/>
      <c r="G42" s="66"/>
      <c r="H42" s="66"/>
      <c r="I42" s="66"/>
      <c r="J42" s="66"/>
    </row>
    <row r="43" spans="1:11" s="1" customFormat="1" ht="40.200000000000003" customHeight="1" x14ac:dyDescent="0.2">
      <c r="A43" s="65" t="s">
        <v>24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1" s="51" customFormat="1" hidden="1" x14ac:dyDescent="0.3">
      <c r="C44" s="52"/>
    </row>
    <row r="45" spans="1:11" s="51" customFormat="1" hidden="1" x14ac:dyDescent="0.3">
      <c r="C45" s="52"/>
    </row>
  </sheetData>
  <sheetProtection password="CC99" sheet="1" objects="1" scenarios="1" selectLockedCells="1"/>
  <mergeCells count="9">
    <mergeCell ref="E1:E8"/>
    <mergeCell ref="A30:H30"/>
    <mergeCell ref="A32:H32"/>
    <mergeCell ref="A43:J43"/>
    <mergeCell ref="A42:J42"/>
    <mergeCell ref="A34:H34"/>
    <mergeCell ref="A36:H36"/>
    <mergeCell ref="A38:H38"/>
    <mergeCell ref="A40:H4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opLeftCell="A29" workbookViewId="0">
      <selection activeCell="I38" sqref="I38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27.33203125" style="17" customWidth="1"/>
    <col min="9" max="9" width="29.77734375" style="17" customWidth="1"/>
    <col min="10" max="10" width="12.88671875" style="17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200000</v>
      </c>
      <c r="C1" s="33"/>
      <c r="D1" s="34"/>
      <c r="E1" s="67" t="s">
        <v>12</v>
      </c>
      <c r="F1" s="61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0.48</v>
      </c>
      <c r="C2" s="37"/>
      <c r="D2" s="37"/>
      <c r="E2" s="68"/>
      <c r="F2" s="62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49">
        <f>B2/B10</f>
        <v>1.315068493150685E-3</v>
      </c>
      <c r="C3" s="37"/>
      <c r="D3" s="37"/>
      <c r="E3" s="68"/>
      <c r="F3" s="62"/>
      <c r="G3" s="18"/>
      <c r="H3" s="18"/>
      <c r="I3" s="18"/>
      <c r="J3" s="18"/>
      <c r="K3" s="19"/>
    </row>
    <row r="4" spans="1:12" ht="15" hidden="1" customHeight="1" x14ac:dyDescent="0.3">
      <c r="A4" s="35" t="s">
        <v>34</v>
      </c>
      <c r="B4" s="36">
        <v>0.06</v>
      </c>
      <c r="C4" s="37"/>
      <c r="D4" s="37"/>
      <c r="E4" s="68"/>
      <c r="F4" s="62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0.01</v>
      </c>
      <c r="C5" s="37"/>
      <c r="D5" s="37"/>
      <c r="E5" s="68"/>
      <c r="F5" s="62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68"/>
      <c r="F6" s="62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0.04</v>
      </c>
      <c r="C7" s="38">
        <v>0</v>
      </c>
      <c r="D7" s="39" t="s">
        <v>26</v>
      </c>
      <c r="E7" s="68"/>
      <c r="F7" s="62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68"/>
      <c r="F8" s="62"/>
      <c r="G8" s="18"/>
      <c r="H8" s="18"/>
      <c r="I8" s="18"/>
      <c r="J8" s="18"/>
    </row>
    <row r="9" spans="1:12" ht="15" hidden="1" customHeight="1" x14ac:dyDescent="0.3">
      <c r="A9" s="53" t="s">
        <v>32</v>
      </c>
      <c r="B9" s="54">
        <f>B4+B8/B1</f>
        <v>0.06</v>
      </c>
      <c r="C9" s="55"/>
      <c r="D9" s="55"/>
      <c r="E9" s="55"/>
      <c r="F9" s="56"/>
      <c r="G9" s="18"/>
      <c r="H9" s="18"/>
      <c r="I9" s="18"/>
      <c r="J9" s="18"/>
    </row>
    <row r="10" spans="1:12" s="21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59"/>
      <c r="F10" s="6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-192000</v>
      </c>
      <c r="D13" s="44"/>
      <c r="E13" s="44"/>
      <c r="F13" s="44"/>
      <c r="G13" s="46">
        <f>B1*B7+C7</f>
        <v>8000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12000</v>
      </c>
      <c r="D14" s="44">
        <f>$B$9*B1-E14-G14-I14</f>
        <v>1846.5753424657523</v>
      </c>
      <c r="E14" s="44">
        <f>$B$3*B1*A14</f>
        <v>8153.4246575342477</v>
      </c>
      <c r="F14" s="44">
        <f>B1-D14</f>
        <v>198153.42465753425</v>
      </c>
      <c r="G14" s="44">
        <f>B8</f>
        <v>0</v>
      </c>
      <c r="H14" s="44">
        <f>(-1)*B6*C13</f>
        <v>0</v>
      </c>
      <c r="I14" s="44">
        <f>B1*B5</f>
        <v>2000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11889.205479452055</v>
      </c>
      <c r="D15" s="44">
        <f t="shared" ref="D15:D25" si="0">$B$9*F14-E15-G15-H15-I15</f>
        <v>2611.2821167198344</v>
      </c>
      <c r="E15" s="44">
        <f t="shared" ref="E15:E24" si="1">$B$3*F14*A15</f>
        <v>7296.3891161568781</v>
      </c>
      <c r="F15" s="44">
        <f>F14-D15</f>
        <v>195542.14254081441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1981.5342465753426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11732.528552448865</v>
      </c>
      <c r="D16" s="44">
        <f t="shared" si="0"/>
        <v>1805.4164941439569</v>
      </c>
      <c r="E16" s="44">
        <f t="shared" si="1"/>
        <v>7971.6906328967634</v>
      </c>
      <c r="F16" s="44">
        <f t="shared" ref="F16:F25" si="5">F15-D16</f>
        <v>193736.72604667046</v>
      </c>
      <c r="G16" s="44">
        <f t="shared" si="2"/>
        <v>0</v>
      </c>
      <c r="H16" s="44">
        <f>B6*F15</f>
        <v>0</v>
      </c>
      <c r="I16" s="44">
        <f t="shared" si="3"/>
        <v>1955.4214254081442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11624.203562800227</v>
      </c>
      <c r="D17" s="44">
        <f t="shared" si="0"/>
        <v>2043.5243706292629</v>
      </c>
      <c r="E17" s="44">
        <f t="shared" si="1"/>
        <v>7643.3119317042592</v>
      </c>
      <c r="F17" s="44">
        <f t="shared" si="5"/>
        <v>191693.20167604121</v>
      </c>
      <c r="G17" s="44">
        <f t="shared" si="2"/>
        <v>0</v>
      </c>
      <c r="H17" s="44">
        <f>+B6*F16</f>
        <v>0</v>
      </c>
      <c r="I17" s="44">
        <f t="shared" si="3"/>
        <v>1937.3672604667047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11501.592100562471</v>
      </c>
      <c r="D18" s="44">
        <f t="shared" si="0"/>
        <v>1769.8796976664614</v>
      </c>
      <c r="E18" s="44">
        <f t="shared" si="1"/>
        <v>7814.7803861355978</v>
      </c>
      <c r="F18" s="44">
        <f t="shared" si="5"/>
        <v>189923.32197837473</v>
      </c>
      <c r="G18" s="44">
        <f t="shared" si="2"/>
        <v>0</v>
      </c>
      <c r="H18" s="44">
        <f>+B6*F17</f>
        <v>0</v>
      </c>
      <c r="I18" s="44">
        <f t="shared" si="3"/>
        <v>1916.9320167604121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11395.399318702484</v>
      </c>
      <c r="D19" s="44">
        <f t="shared" si="0"/>
        <v>2003.3007934705277</v>
      </c>
      <c r="E19" s="44">
        <f t="shared" si="1"/>
        <v>7492.8653054482093</v>
      </c>
      <c r="F19" s="44">
        <f t="shared" si="5"/>
        <v>187920.02118490421</v>
      </c>
      <c r="G19" s="44">
        <f t="shared" si="2"/>
        <v>0</v>
      </c>
      <c r="H19" s="44">
        <f>+B6*F18</f>
        <v>0</v>
      </c>
      <c r="I19" s="44">
        <f t="shared" si="3"/>
        <v>1899.2332197837475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11275.201271094253</v>
      </c>
      <c r="D20" s="44">
        <f t="shared" si="0"/>
        <v>1735.0423873784309</v>
      </c>
      <c r="E20" s="44">
        <f t="shared" si="1"/>
        <v>7660.9586718667797</v>
      </c>
      <c r="F20" s="44">
        <f t="shared" si="5"/>
        <v>186184.97879752578</v>
      </c>
      <c r="G20" s="44">
        <f t="shared" si="2"/>
        <v>0</v>
      </c>
      <c r="H20" s="44">
        <f>B6*F19</f>
        <v>0</v>
      </c>
      <c r="I20" s="44">
        <f t="shared" si="3"/>
        <v>1879.200211849042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11171.098727851546</v>
      </c>
      <c r="D21" s="44">
        <f t="shared" si="0"/>
        <v>1719.0229549250996</v>
      </c>
      <c r="E21" s="44">
        <f t="shared" si="1"/>
        <v>7590.2259849511884</v>
      </c>
      <c r="F21" s="44">
        <f t="shared" si="5"/>
        <v>184465.95584260067</v>
      </c>
      <c r="G21" s="44">
        <f t="shared" si="2"/>
        <v>0</v>
      </c>
      <c r="H21" s="44">
        <f>+B6*F20</f>
        <v>0</v>
      </c>
      <c r="I21" s="44">
        <f t="shared" si="3"/>
        <v>1861.8497879752579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11067.95735055604</v>
      </c>
      <c r="D22" s="44">
        <f t="shared" si="0"/>
        <v>1945.7367945041442</v>
      </c>
      <c r="E22" s="44">
        <f t="shared" si="1"/>
        <v>7277.5609976258893</v>
      </c>
      <c r="F22" s="44">
        <f t="shared" si="5"/>
        <v>182520.21904809654</v>
      </c>
      <c r="G22" s="44">
        <f t="shared" si="2"/>
        <v>0</v>
      </c>
      <c r="H22" s="44">
        <f>+B6*F21</f>
        <v>0</v>
      </c>
      <c r="I22" s="44">
        <f t="shared" si="3"/>
        <v>1844.6595584260067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10951.213142885794</v>
      </c>
      <c r="D23" s="44">
        <f t="shared" si="0"/>
        <v>1685.1866799783156</v>
      </c>
      <c r="E23" s="44">
        <f t="shared" si="1"/>
        <v>7440.824272426511</v>
      </c>
      <c r="F23" s="44">
        <f t="shared" si="5"/>
        <v>180835.03236811823</v>
      </c>
      <c r="G23" s="44">
        <f t="shared" si="2"/>
        <v>0</v>
      </c>
      <c r="H23" s="44">
        <f>+B6*F22</f>
        <v>0</v>
      </c>
      <c r="I23" s="44">
        <f t="shared" si="3"/>
        <v>1825.2021904809653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10850.101942087094</v>
      </c>
      <c r="D24" s="44">
        <f t="shared" si="0"/>
        <v>1907.4380126500143</v>
      </c>
      <c r="E24" s="44">
        <f t="shared" si="1"/>
        <v>7134.3136057558977</v>
      </c>
      <c r="F24" s="44">
        <f t="shared" si="5"/>
        <v>178927.59435546823</v>
      </c>
      <c r="G24" s="44">
        <f t="shared" si="2"/>
        <v>0</v>
      </c>
      <c r="H24" s="44">
        <f>B6*F23</f>
        <v>0</v>
      </c>
      <c r="I24" s="44">
        <f t="shared" si="3"/>
        <v>1808.3503236811823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187775.93155578658</v>
      </c>
      <c r="D25" s="44">
        <f t="shared" si="0"/>
        <v>1887.3184610097333</v>
      </c>
      <c r="E25" s="44">
        <f>$B$3*F24*A24</f>
        <v>7059.0612567636781</v>
      </c>
      <c r="F25" s="44">
        <f t="shared" si="5"/>
        <v>177040.27589445849</v>
      </c>
      <c r="G25" s="44">
        <f t="shared" si="2"/>
        <v>0</v>
      </c>
      <c r="H25" s="44">
        <f>B6*F24</f>
        <v>0</v>
      </c>
      <c r="I25" s="44">
        <f t="shared" si="3"/>
        <v>1789.2759435546823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313234.43300422741</v>
      </c>
      <c r="D26" s="45">
        <f>SUM(D14:D25)</f>
        <v>22959.724105541536</v>
      </c>
      <c r="E26" s="45">
        <f>SUM(E14:E25)</f>
        <v>90535.406819265918</v>
      </c>
      <c r="F26" s="45" t="s">
        <v>16</v>
      </c>
      <c r="G26" s="45">
        <f>SUM(G13:G25)</f>
        <v>8000</v>
      </c>
      <c r="H26" s="45">
        <f>SUM(H14:H25)</f>
        <v>0</v>
      </c>
      <c r="I26" s="45">
        <f>SUM(I14:I25)</f>
        <v>22699.026184961491</v>
      </c>
      <c r="J26" s="43">
        <f>XIRR(C13:C25,B13:B25)</f>
        <v>0.8972188591957091</v>
      </c>
      <c r="K26" s="30">
        <f>C26+G13</f>
        <v>321234.43300422741</v>
      </c>
      <c r="L26" s="30">
        <f>E26+G26+H26+I26</f>
        <v>121234.43300422741</v>
      </c>
    </row>
    <row r="27" spans="1:12" hidden="1" x14ac:dyDescent="0.3"/>
    <row r="28" spans="1:12" hidden="1" x14ac:dyDescent="0.3"/>
    <row r="29" spans="1:12" s="9" customFormat="1" ht="46.2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3" t="s">
        <v>20</v>
      </c>
      <c r="B30" s="63"/>
      <c r="C30" s="63"/>
      <c r="D30" s="63"/>
      <c r="E30" s="63"/>
      <c r="F30" s="63"/>
      <c r="G30" s="63"/>
      <c r="H30" s="63"/>
      <c r="I30" s="2">
        <v>200000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4" t="s">
        <v>22</v>
      </c>
      <c r="B32" s="64"/>
      <c r="C32" s="64"/>
      <c r="D32" s="64"/>
      <c r="E32" s="64"/>
      <c r="F32" s="64"/>
      <c r="G32" s="64"/>
      <c r="H32" s="64"/>
      <c r="I32" s="3">
        <f>B2</f>
        <v>0.48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50"/>
      <c r="J33" s="12"/>
    </row>
    <row r="34" spans="1:11" s="1" customFormat="1" ht="17.399999999999999" x14ac:dyDescent="0.3">
      <c r="A34" s="64" t="s">
        <v>27</v>
      </c>
      <c r="B34" s="64"/>
      <c r="C34" s="64"/>
      <c r="D34" s="64"/>
      <c r="E34" s="64"/>
      <c r="F34" s="64"/>
      <c r="G34" s="64"/>
      <c r="H34" s="64"/>
      <c r="I34" s="69" t="s">
        <v>31</v>
      </c>
      <c r="J34" s="69"/>
      <c r="K34" s="9"/>
    </row>
    <row r="35" spans="1:11" s="9" customFormat="1" ht="9" customHeight="1" x14ac:dyDescent="0.3">
      <c r="A35" s="10"/>
      <c r="B35" s="10"/>
      <c r="C35" s="10"/>
      <c r="D35" s="10"/>
      <c r="E35" s="10"/>
      <c r="F35" s="10"/>
      <c r="G35" s="10"/>
      <c r="H35" s="10"/>
      <c r="I35" s="50"/>
      <c r="J35" s="12"/>
    </row>
    <row r="36" spans="1:11" s="1" customFormat="1" ht="17.399999999999999" x14ac:dyDescent="0.3">
      <c r="A36" s="64" t="s">
        <v>23</v>
      </c>
      <c r="B36" s="64"/>
      <c r="C36" s="64"/>
      <c r="D36" s="64"/>
      <c r="E36" s="64"/>
      <c r="F36" s="64"/>
      <c r="G36" s="64"/>
      <c r="H36" s="64"/>
      <c r="I36" s="47">
        <f>C14</f>
        <v>12000</v>
      </c>
      <c r="J36" s="12" t="s">
        <v>21</v>
      </c>
      <c r="K36" s="9"/>
    </row>
    <row r="37" spans="1:11" s="9" customFormat="1" ht="10.199999999999999" customHeight="1" x14ac:dyDescent="0.3">
      <c r="A37" s="10"/>
      <c r="B37" s="10"/>
      <c r="C37" s="10"/>
      <c r="D37" s="10"/>
      <c r="E37" s="10"/>
      <c r="F37" s="10"/>
      <c r="G37" s="10"/>
      <c r="H37" s="10"/>
      <c r="I37" s="48"/>
      <c r="J37" s="12"/>
    </row>
    <row r="38" spans="1:11" s="1" customFormat="1" ht="17.399999999999999" x14ac:dyDescent="0.3">
      <c r="A38" s="64" t="s">
        <v>28</v>
      </c>
      <c r="B38" s="64"/>
      <c r="C38" s="64"/>
      <c r="D38" s="64"/>
      <c r="E38" s="64"/>
      <c r="F38" s="64"/>
      <c r="G38" s="64"/>
      <c r="H38" s="64"/>
      <c r="I38" s="47">
        <f>L26</f>
        <v>121234.43300422741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8"/>
      <c r="J39" s="12"/>
    </row>
    <row r="40" spans="1:11" s="1" customFormat="1" ht="17.399999999999999" x14ac:dyDescent="0.3">
      <c r="A40" s="64" t="s">
        <v>29</v>
      </c>
      <c r="B40" s="64"/>
      <c r="C40" s="64"/>
      <c r="D40" s="64"/>
      <c r="E40" s="64"/>
      <c r="F40" s="64"/>
      <c r="G40" s="64"/>
      <c r="H40" s="64"/>
      <c r="I40" s="47">
        <f>K26</f>
        <v>321234.43300422741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11"/>
      <c r="J41" s="12"/>
    </row>
    <row r="42" spans="1:11" s="1" customFormat="1" ht="17.399999999999999" x14ac:dyDescent="0.3">
      <c r="A42" s="64" t="s">
        <v>30</v>
      </c>
      <c r="B42" s="64"/>
      <c r="C42" s="64"/>
      <c r="D42" s="64"/>
      <c r="E42" s="64"/>
      <c r="F42" s="64"/>
      <c r="G42" s="64"/>
      <c r="H42" s="64"/>
      <c r="I42" s="4">
        <f>J26</f>
        <v>0.8972188591957091</v>
      </c>
      <c r="J42" s="12"/>
      <c r="K42" s="9"/>
    </row>
    <row r="43" spans="1:11" s="1" customFormat="1" ht="21" customHeight="1" x14ac:dyDescent="0.35">
      <c r="A43" s="5"/>
      <c r="B43" s="5"/>
      <c r="C43" s="5"/>
      <c r="D43" s="5"/>
      <c r="E43" s="6"/>
      <c r="F43" s="7"/>
      <c r="G43" s="8"/>
      <c r="H43" s="5"/>
      <c r="I43" s="5"/>
      <c r="J43" s="9"/>
    </row>
    <row r="44" spans="1:11" s="1" customFormat="1" ht="100.95" customHeight="1" x14ac:dyDescent="0.2">
      <c r="A44" s="66" t="s">
        <v>37</v>
      </c>
      <c r="B44" s="66"/>
      <c r="C44" s="66"/>
      <c r="D44" s="66"/>
      <c r="E44" s="66"/>
      <c r="F44" s="66"/>
      <c r="G44" s="66"/>
      <c r="H44" s="66"/>
      <c r="I44" s="66"/>
      <c r="J44" s="66"/>
    </row>
    <row r="45" spans="1:11" s="1" customFormat="1" ht="40.200000000000003" customHeight="1" x14ac:dyDescent="0.2">
      <c r="A45" s="65" t="s">
        <v>24</v>
      </c>
      <c r="B45" s="65"/>
      <c r="C45" s="65"/>
      <c r="D45" s="65"/>
      <c r="E45" s="65"/>
      <c r="F45" s="65"/>
      <c r="G45" s="65"/>
      <c r="H45" s="65"/>
      <c r="I45" s="65"/>
      <c r="J45" s="65"/>
    </row>
    <row r="46" spans="1:11" hidden="1" x14ac:dyDescent="0.3"/>
  </sheetData>
  <sheetProtection password="CC99" sheet="1" objects="1" scenarios="1"/>
  <mergeCells count="11">
    <mergeCell ref="E1:F8"/>
    <mergeCell ref="A40:H40"/>
    <mergeCell ref="A42:H42"/>
    <mergeCell ref="A44:J44"/>
    <mergeCell ref="A45:J45"/>
    <mergeCell ref="A30:H30"/>
    <mergeCell ref="A32:H32"/>
    <mergeCell ref="A34:H34"/>
    <mergeCell ref="A36:H36"/>
    <mergeCell ref="A38:H38"/>
    <mergeCell ref="I34:J3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Картка БізнесМрія_без страховки</vt:lpstr>
      <vt:lpstr>Картка БізнесМрія_із страховкою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2023-02-16T09:11:22Z</dcterms:modified>
</cp:coreProperties>
</file>