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407"/>
  </bookViews>
  <sheets>
    <sheet name="Модель" sheetId="9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9" l="1"/>
  <c r="G14" i="9" l="1"/>
  <c r="B1" i="9" l="1"/>
  <c r="B9" i="9" s="1"/>
  <c r="I14" i="9" l="1"/>
  <c r="G13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6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I18" i="9" s="1"/>
  <c r="E18" i="9" l="1"/>
  <c r="H18" i="9"/>
  <c r="D18" i="9" l="1"/>
  <c r="C18" i="9" s="1"/>
  <c r="F18" i="9" l="1"/>
  <c r="I19" i="9" s="1"/>
  <c r="E19" i="9" l="1"/>
  <c r="H19" i="9"/>
  <c r="D19" i="9" l="1"/>
  <c r="F19" i="9" s="1"/>
  <c r="C19" i="9" l="1"/>
  <c r="E20" i="9"/>
  <c r="I20" i="9"/>
  <c r="H20" i="9"/>
  <c r="D20" i="9" l="1"/>
  <c r="C20" i="9" l="1"/>
  <c r="F20" i="9"/>
  <c r="H21" i="9" l="1"/>
  <c r="E21" i="9"/>
  <c r="I21" i="9"/>
  <c r="D21" i="9" l="1"/>
  <c r="C21" i="9" s="1"/>
  <c r="F21" i="9" l="1"/>
  <c r="H22" i="9" s="1"/>
  <c r="I22" i="9" l="1"/>
  <c r="E22" i="9"/>
  <c r="D22" i="9" l="1"/>
  <c r="C22" i="9" s="1"/>
  <c r="F22" i="9" l="1"/>
  <c r="E23" i="9" s="1"/>
  <c r="I23" i="9" l="1"/>
  <c r="H23" i="9"/>
  <c r="D23" i="9" l="1"/>
  <c r="C23" i="9" s="1"/>
  <c r="F23" i="9" l="1"/>
  <c r="I24" i="9" s="1"/>
  <c r="E24" i="9" l="1"/>
  <c r="H24" i="9"/>
  <c r="D24" i="9" l="1"/>
  <c r="C24" i="9" s="1"/>
  <c r="F24" i="9" l="1"/>
  <c r="I25" i="9" s="1"/>
  <c r="I26" i="9" s="1"/>
  <c r="E25" i="9" l="1"/>
  <c r="E26" i="9" s="1"/>
  <c r="H25" i="9"/>
  <c r="H26" i="9" s="1"/>
  <c r="L26" i="9" l="1"/>
  <c r="I38" i="9" s="1"/>
  <c r="D25" i="9"/>
  <c r="D26" i="9" s="1"/>
  <c r="F25" i="9" l="1"/>
  <c r="C25" i="9" s="1"/>
  <c r="C26" i="9" l="1"/>
  <c r="K26" i="9" s="1"/>
  <c r="I40" i="9" s="1"/>
  <c r="J26" i="9"/>
  <c r="I42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ОМП тарифов + Опроцентовання комиссия за ежемесячное обслуживание счёта</t>
        </r>
      </text>
    </commen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<sst xmlns="http://schemas.openxmlformats.org/spreadsheetml/2006/main" count="40" uniqueCount="34">
  <si>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</si>
  <si>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</si>
  <si>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</si>
  <si>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</si>
  <si>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</si>
  <si>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</si>
  <si>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</si>
  <si>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</si>
  <si>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</si>
  <si>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</si>
  <si>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</si>
  <si>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</si>
  <si>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</si>
  <si>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</si>
  <si>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</si>
  <si>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</si>
  <si>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</si>
  <si>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</si>
  <si>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</si>
  <si>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</si>
  <si>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</si>
  <si>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</si>
  <si>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</si>
  <si>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</si>
  <si>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</si>
  <si>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</si>
  <si>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 xml:space="preserve">Зняття кредитних коштів шляхом отримання готівки 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</si>
  <si>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</si>
  <si>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</si>
  <si>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</si>
  <si>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ОМП по  Тарифам</t>
  </si>
  <si>
    <t>ОМП для расчётов</t>
  </si>
  <si>
    <t>Процентна ставка, річних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</si>
  <si>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 в Украіні.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</si>
</sst>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65" fontId="8" fillId="0" borderId="0" xfId="1" applyNumberFormat="1" applyFont="1" applyBorder="1" applyAlignment="1" applyProtection="1">
      <alignment horizontal="center"/>
    </xf>
    <xf numFmtId="165" fontId="8" fillId="5" borderId="0" xfId="1" applyNumberFormat="1" applyFont="1" applyFill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abSelected="1"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6" bestFit="1" customWidth="1"/>
    <col min="2" max="2" width="12.44140625" style="16" bestFit="1" customWidth="1"/>
    <col min="3" max="3" width="10.88671875" style="22" bestFit="1" customWidth="1"/>
    <col min="4" max="4" width="11" style="16" customWidth="1"/>
    <col min="5" max="5" width="12.44140625" style="16" bestFit="1" customWidth="1"/>
    <col min="6" max="6" width="11.88671875" style="16" bestFit="1" customWidth="1"/>
    <col min="7" max="7" width="8" style="16" bestFit="1" customWidth="1"/>
    <col min="8" max="8" width="67.33203125" style="16" customWidth="1"/>
    <col min="9" max="9" width="13.109375" style="16" bestFit="1" customWidth="1"/>
    <col min="10" max="10" width="9.6640625" style="16" bestFit="1" customWidth="1"/>
    <col min="11" max="11" width="15.109375" style="16" hidden="1" customWidth="1"/>
    <col min="12" max="12" width="12.88671875" style="16" hidden="1" customWidth="1"/>
    <col min="13" max="16384" width="8.88671875" style="16" hidden="1"/>
  </cols>
  <sheetData>
    <row r="1" spans="1:12" ht="15" hidden="1" customHeight="1" x14ac:dyDescent="0.3">
      <c r="A1" s="30" t="s">
        <v>0</v>
      </c>
      <c r="B1" s="31">
        <f>I30</f>
        <v>1000</v>
      </c>
      <c r="C1" s="32"/>
      <c r="D1" s="33"/>
      <c r="E1" s="59" t="s">
        <v>12</v>
      </c>
      <c r="F1" s="14"/>
      <c r="G1" s="15"/>
      <c r="H1" s="15"/>
      <c r="I1" s="15"/>
      <c r="J1" s="15"/>
    </row>
    <row r="2" spans="1:12" ht="15" hidden="1" customHeight="1" x14ac:dyDescent="0.3">
      <c r="A2" s="34" t="s">
        <v>1</v>
      </c>
      <c r="B2" s="35">
        <v>0.70799999999999996</v>
      </c>
      <c r="C2" s="36"/>
      <c r="D2" s="36"/>
      <c r="E2" s="60"/>
      <c r="F2" s="14"/>
      <c r="G2" s="17"/>
      <c r="H2" s="17"/>
      <c r="I2" s="17"/>
      <c r="J2" s="17"/>
      <c r="K2" s="18"/>
    </row>
    <row r="3" spans="1:12" ht="15" hidden="1" customHeight="1" x14ac:dyDescent="0.3">
      <c r="A3" s="34" t="s">
        <v>18</v>
      </c>
      <c r="B3" s="46">
        <f>B2/B10</f>
        <v>1.9397260273972601E-3</v>
      </c>
      <c r="C3" s="36"/>
      <c r="D3" s="36"/>
      <c r="E3" s="60"/>
      <c r="F3" s="14"/>
      <c r="G3" s="17"/>
      <c r="H3" s="17"/>
      <c r="I3" s="17"/>
      <c r="J3" s="17"/>
      <c r="K3" s="18"/>
    </row>
    <row r="4" spans="1:12" ht="15" hidden="1" customHeight="1" x14ac:dyDescent="0.3">
      <c r="A4" s="34" t="s">
        <v>30</v>
      </c>
      <c r="B4" s="35">
        <v>0.08</v>
      </c>
      <c r="C4" s="36"/>
      <c r="D4" s="36"/>
      <c r="E4" s="60"/>
      <c r="F4" s="14"/>
      <c r="G4" s="17"/>
      <c r="H4" s="17"/>
      <c r="I4" s="17"/>
      <c r="J4" s="17"/>
      <c r="K4" s="18"/>
    </row>
    <row r="5" spans="1:12" ht="15" hidden="1" customHeight="1" x14ac:dyDescent="0.3">
      <c r="A5" s="34" t="s">
        <v>6</v>
      </c>
      <c r="B5" s="35">
        <v>0</v>
      </c>
      <c r="C5" s="36"/>
      <c r="D5" s="36"/>
      <c r="E5" s="60"/>
      <c r="F5" s="14"/>
      <c r="G5" s="17"/>
      <c r="H5" s="17"/>
      <c r="I5" s="17"/>
      <c r="J5" s="17"/>
    </row>
    <row r="6" spans="1:12" ht="15" hidden="1" customHeight="1" x14ac:dyDescent="0.3">
      <c r="A6" s="34" t="s">
        <v>10</v>
      </c>
      <c r="B6" s="35">
        <v>0</v>
      </c>
      <c r="C6" s="36"/>
      <c r="D6" s="36"/>
      <c r="E6" s="60"/>
      <c r="F6" s="14"/>
      <c r="G6" s="17"/>
      <c r="H6" s="17"/>
      <c r="I6" s="17"/>
      <c r="J6" s="17"/>
    </row>
    <row r="7" spans="1:12" ht="15" hidden="1" customHeight="1" x14ac:dyDescent="0.3">
      <c r="A7" s="34" t="s">
        <v>24</v>
      </c>
      <c r="B7" s="35">
        <v>5.0000000000000001E-3</v>
      </c>
      <c r="C7" s="37">
        <v>0</v>
      </c>
      <c r="D7" s="38" t="s">
        <v>25</v>
      </c>
      <c r="E7" s="60"/>
      <c r="F7" s="14"/>
      <c r="G7" s="17"/>
      <c r="H7" s="17"/>
      <c r="I7" s="17"/>
      <c r="J7" s="17"/>
    </row>
    <row r="8" spans="1:12" ht="15" hidden="1" customHeight="1" x14ac:dyDescent="0.3">
      <c r="A8" s="34" t="s">
        <v>9</v>
      </c>
      <c r="B8" s="39">
        <v>0</v>
      </c>
      <c r="C8" s="36"/>
      <c r="D8" s="36"/>
      <c r="E8" s="60"/>
      <c r="F8" s="14"/>
      <c r="G8" s="17"/>
      <c r="H8" s="17"/>
      <c r="I8" s="17"/>
      <c r="J8" s="17"/>
    </row>
    <row r="9" spans="1:12" ht="15" hidden="1" customHeight="1" x14ac:dyDescent="0.3">
      <c r="A9" s="51" t="s">
        <v>31</v>
      </c>
      <c r="B9" s="52">
        <f>B4+B8/B1</f>
        <v>0.08</v>
      </c>
      <c r="C9" s="53"/>
      <c r="D9" s="53"/>
      <c r="E9" s="54"/>
      <c r="F9" s="14"/>
      <c r="G9" s="17"/>
      <c r="H9" s="17"/>
      <c r="I9" s="17"/>
      <c r="J9" s="17"/>
    </row>
    <row r="10" spans="1:12" s="20" customFormat="1" ht="14.4" hidden="1" customHeight="1" x14ac:dyDescent="0.3">
      <c r="A10" s="55" t="s">
        <v>13</v>
      </c>
      <c r="B10" s="56">
        <f>SUM(A14:A25)</f>
        <v>365</v>
      </c>
      <c r="C10" s="57"/>
      <c r="D10" s="57"/>
      <c r="E10" s="58"/>
      <c r="F10" s="19"/>
      <c r="G10" s="19"/>
    </row>
    <row r="11" spans="1:12" hidden="1" x14ac:dyDescent="0.3">
      <c r="B11" s="21"/>
    </row>
    <row r="12" spans="1:12" s="25" customFormat="1" ht="28.8" hidden="1" x14ac:dyDescent="0.3">
      <c r="A12" s="23" t="s">
        <v>2</v>
      </c>
      <c r="B12" s="24" t="s">
        <v>15</v>
      </c>
      <c r="C12" s="24" t="s">
        <v>3</v>
      </c>
      <c r="D12" s="24" t="s">
        <v>4</v>
      </c>
      <c r="E12" s="24" t="s">
        <v>5</v>
      </c>
      <c r="F12" s="24" t="s">
        <v>17</v>
      </c>
      <c r="G12" s="24" t="s">
        <v>11</v>
      </c>
      <c r="H12" s="24" t="s">
        <v>10</v>
      </c>
      <c r="I12" s="24" t="s">
        <v>6</v>
      </c>
      <c r="J12" s="40" t="s">
        <v>19</v>
      </c>
      <c r="K12" s="24" t="s">
        <v>14</v>
      </c>
      <c r="L12" s="24" t="s">
        <v>8</v>
      </c>
    </row>
    <row r="13" spans="1:12" hidden="1" x14ac:dyDescent="0.3">
      <c r="B13" s="26">
        <v>44197</v>
      </c>
      <c r="C13" s="43">
        <f>(-1)*B1+B1*B7+C7</f>
        <v>-995</v>
      </c>
      <c r="D13" s="43"/>
      <c r="E13" s="43"/>
      <c r="F13" s="43"/>
      <c r="G13" s="45">
        <f>B1*B7+C7</f>
        <v>5</v>
      </c>
      <c r="H13" s="43"/>
      <c r="I13" s="43"/>
      <c r="J13" s="41"/>
      <c r="K13" s="22"/>
      <c r="L13" s="22"/>
    </row>
    <row r="14" spans="1:12" hidden="1" x14ac:dyDescent="0.3">
      <c r="A14" s="16">
        <v>31</v>
      </c>
      <c r="B14" s="26">
        <v>44228</v>
      </c>
      <c r="C14" s="43">
        <f>D14+E14+G14+H14+I14</f>
        <v>80</v>
      </c>
      <c r="D14" s="43">
        <f>$B$9*B1-E14-G14-I14</f>
        <v>19.868493150684941</v>
      </c>
      <c r="E14" s="43">
        <f>$B$3*B1*A14</f>
        <v>60.131506849315059</v>
      </c>
      <c r="F14" s="43">
        <f>B1-D14</f>
        <v>980.13150684931509</v>
      </c>
      <c r="G14" s="43">
        <f>B8</f>
        <v>0</v>
      </c>
      <c r="H14" s="43">
        <f>(-1)*B6*C13</f>
        <v>0</v>
      </c>
      <c r="I14" s="43">
        <f>B1*B5</f>
        <v>0</v>
      </c>
      <c r="J14" s="41"/>
      <c r="K14" s="22"/>
      <c r="L14" s="22"/>
    </row>
    <row r="15" spans="1:12" hidden="1" x14ac:dyDescent="0.3">
      <c r="A15" s="16">
        <v>28</v>
      </c>
      <c r="B15" s="26">
        <v>44256</v>
      </c>
      <c r="C15" s="43">
        <f>D15+E15+G15+H15+I15</f>
        <v>78.410520547945211</v>
      </c>
      <c r="D15" s="43">
        <f t="shared" ref="D15:D25" si="0">$B$9*F14-E15-G15-H15-I15</f>
        <v>25.177295912929267</v>
      </c>
      <c r="E15" s="43">
        <f t="shared" ref="E15:E24" si="1">$B$3*F14*A15</f>
        <v>53.233224635015944</v>
      </c>
      <c r="F15" s="43">
        <f>F14-D15</f>
        <v>954.95421093638583</v>
      </c>
      <c r="G15" s="43">
        <f t="shared" ref="G15:G25" si="2">$B$8</f>
        <v>0</v>
      </c>
      <c r="H15" s="43">
        <f>+B6*F14</f>
        <v>0</v>
      </c>
      <c r="I15" s="43">
        <f t="shared" ref="I15:I25" si="3">F14*$B$5</f>
        <v>0</v>
      </c>
      <c r="J15" s="41"/>
      <c r="K15" s="22"/>
      <c r="L15" s="22"/>
    </row>
    <row r="16" spans="1:12" hidden="1" x14ac:dyDescent="0.3">
      <c r="A16" s="16">
        <v>31</v>
      </c>
      <c r="B16" s="26">
        <v>44287</v>
      </c>
      <c r="C16" s="43">
        <f t="shared" ref="C16:C24" si="4">D16+E16+G16+H16+I16</f>
        <v>76.396336874910872</v>
      </c>
      <c r="D16" s="43">
        <f t="shared" si="0"/>
        <v>18.97350119920732</v>
      </c>
      <c r="E16" s="43">
        <f t="shared" si="1"/>
        <v>57.422835675703553</v>
      </c>
      <c r="F16" s="43">
        <f t="shared" ref="F16:F25" si="5">F15-D16</f>
        <v>935.98070973717847</v>
      </c>
      <c r="G16" s="43">
        <f t="shared" si="2"/>
        <v>0</v>
      </c>
      <c r="H16" s="43">
        <f>B6*F15</f>
        <v>0</v>
      </c>
      <c r="I16" s="43">
        <f t="shared" si="3"/>
        <v>0</v>
      </c>
      <c r="J16" s="41"/>
      <c r="K16" s="22"/>
      <c r="L16" s="22"/>
    </row>
    <row r="17" spans="1:12" hidden="1" x14ac:dyDescent="0.3">
      <c r="A17" s="16">
        <v>30</v>
      </c>
      <c r="B17" s="26">
        <v>44317</v>
      </c>
      <c r="C17" s="43">
        <f t="shared" si="4"/>
        <v>74.878456778974282</v>
      </c>
      <c r="D17" s="43">
        <f t="shared" si="0"/>
        <v>20.412072464405327</v>
      </c>
      <c r="E17" s="43">
        <f t="shared" si="1"/>
        <v>54.466384314568955</v>
      </c>
      <c r="F17" s="43">
        <f t="shared" si="5"/>
        <v>915.56863727277312</v>
      </c>
      <c r="G17" s="43">
        <f t="shared" si="2"/>
        <v>0</v>
      </c>
      <c r="H17" s="43">
        <f>+B6*F16</f>
        <v>0</v>
      </c>
      <c r="I17" s="43">
        <f t="shared" si="3"/>
        <v>0</v>
      </c>
      <c r="J17" s="41"/>
      <c r="K17" s="22"/>
      <c r="L17" s="22"/>
    </row>
    <row r="18" spans="1:12" hidden="1" x14ac:dyDescent="0.3">
      <c r="A18" s="16">
        <v>31</v>
      </c>
      <c r="B18" s="26">
        <v>44348</v>
      </c>
      <c r="C18" s="43">
        <f t="shared" si="4"/>
        <v>73.245490981821845</v>
      </c>
      <c r="D18" s="43">
        <f t="shared" si="0"/>
        <v>18.190969198636026</v>
      </c>
      <c r="E18" s="43">
        <f t="shared" si="1"/>
        <v>55.05452178318582</v>
      </c>
      <c r="F18" s="43">
        <f t="shared" si="5"/>
        <v>897.37766807413709</v>
      </c>
      <c r="G18" s="43">
        <f t="shared" si="2"/>
        <v>0</v>
      </c>
      <c r="H18" s="43">
        <f>+B6*F17</f>
        <v>0</v>
      </c>
      <c r="I18" s="43">
        <f t="shared" si="3"/>
        <v>0</v>
      </c>
      <c r="J18" s="41"/>
      <c r="K18" s="22"/>
      <c r="L18" s="22"/>
    </row>
    <row r="19" spans="1:12" hidden="1" x14ac:dyDescent="0.3">
      <c r="A19" s="16">
        <v>30</v>
      </c>
      <c r="B19" s="26">
        <v>44378</v>
      </c>
      <c r="C19" s="43">
        <f t="shared" si="4"/>
        <v>71.790213445930974</v>
      </c>
      <c r="D19" s="43">
        <f t="shared" si="0"/>
        <v>19.570208870877082</v>
      </c>
      <c r="E19" s="43">
        <f t="shared" si="1"/>
        <v>52.220004575053892</v>
      </c>
      <c r="F19" s="43">
        <f t="shared" si="5"/>
        <v>877.80745920326001</v>
      </c>
      <c r="G19" s="43">
        <f t="shared" si="2"/>
        <v>0</v>
      </c>
      <c r="H19" s="43">
        <f>+B6*F18</f>
        <v>0</v>
      </c>
      <c r="I19" s="43">
        <f t="shared" si="3"/>
        <v>0</v>
      </c>
      <c r="J19" s="41"/>
      <c r="K19" s="22"/>
      <c r="L19" s="22"/>
    </row>
    <row r="20" spans="1:12" hidden="1" x14ac:dyDescent="0.3">
      <c r="A20" s="16">
        <v>31</v>
      </c>
      <c r="B20" s="26">
        <v>44409</v>
      </c>
      <c r="C20" s="43">
        <f t="shared" si="4"/>
        <v>70.224596736260807</v>
      </c>
      <c r="D20" s="43">
        <f t="shared" si="0"/>
        <v>17.440711490800126</v>
      </c>
      <c r="E20" s="43">
        <f t="shared" si="1"/>
        <v>52.783885245460681</v>
      </c>
      <c r="F20" s="43">
        <f t="shared" si="5"/>
        <v>860.36674771245987</v>
      </c>
      <c r="G20" s="43">
        <f t="shared" si="2"/>
        <v>0</v>
      </c>
      <c r="H20" s="43">
        <f>B6*F19</f>
        <v>0</v>
      </c>
      <c r="I20" s="43">
        <f t="shared" si="3"/>
        <v>0</v>
      </c>
      <c r="J20" s="41"/>
      <c r="K20" s="22"/>
      <c r="L20" s="22"/>
    </row>
    <row r="21" spans="1:12" hidden="1" x14ac:dyDescent="0.3">
      <c r="A21" s="16">
        <v>31</v>
      </c>
      <c r="B21" s="26">
        <v>44440</v>
      </c>
      <c r="C21" s="43">
        <f t="shared" si="4"/>
        <v>68.829339816996793</v>
      </c>
      <c r="D21" s="43">
        <f t="shared" si="0"/>
        <v>17.094190834002085</v>
      </c>
      <c r="E21" s="43">
        <f t="shared" si="1"/>
        <v>51.735148982994708</v>
      </c>
      <c r="F21" s="43">
        <f t="shared" si="5"/>
        <v>843.27255687845775</v>
      </c>
      <c r="G21" s="43">
        <f t="shared" si="2"/>
        <v>0</v>
      </c>
      <c r="H21" s="43">
        <f>+B6*F20</f>
        <v>0</v>
      </c>
      <c r="I21" s="43">
        <f t="shared" si="3"/>
        <v>0</v>
      </c>
      <c r="J21" s="41"/>
      <c r="K21" s="22"/>
      <c r="L21" s="22"/>
    </row>
    <row r="22" spans="1:12" hidden="1" x14ac:dyDescent="0.3">
      <c r="A22" s="16">
        <v>30</v>
      </c>
      <c r="B22" s="26">
        <v>44470</v>
      </c>
      <c r="C22" s="43">
        <f t="shared" si="4"/>
        <v>67.461804550276625</v>
      </c>
      <c r="D22" s="43">
        <f t="shared" si="0"/>
        <v>18.390272747267197</v>
      </c>
      <c r="E22" s="43">
        <f t="shared" si="1"/>
        <v>49.071531803009428</v>
      </c>
      <c r="F22" s="43">
        <f t="shared" si="5"/>
        <v>824.88228413119054</v>
      </c>
      <c r="G22" s="43">
        <f t="shared" si="2"/>
        <v>0</v>
      </c>
      <c r="H22" s="43">
        <f>+B6*F21</f>
        <v>0</v>
      </c>
      <c r="I22" s="43">
        <f t="shared" si="3"/>
        <v>0</v>
      </c>
      <c r="J22" s="41"/>
      <c r="K22" s="22"/>
      <c r="L22" s="22"/>
    </row>
    <row r="23" spans="1:12" hidden="1" x14ac:dyDescent="0.3">
      <c r="A23" s="16">
        <v>31</v>
      </c>
      <c r="B23" s="26">
        <v>44501</v>
      </c>
      <c r="C23" s="43">
        <f t="shared" si="4"/>
        <v>65.990582730495248</v>
      </c>
      <c r="D23" s="43">
        <f t="shared" si="0"/>
        <v>16.389168012381909</v>
      </c>
      <c r="E23" s="43">
        <f t="shared" si="1"/>
        <v>49.60141471811334</v>
      </c>
      <c r="F23" s="43">
        <f t="shared" si="5"/>
        <v>808.49311611880864</v>
      </c>
      <c r="G23" s="43">
        <f t="shared" si="2"/>
        <v>0</v>
      </c>
      <c r="H23" s="43">
        <f>+B6*F22</f>
        <v>0</v>
      </c>
      <c r="I23" s="43">
        <f t="shared" si="3"/>
        <v>0</v>
      </c>
      <c r="J23" s="41"/>
      <c r="K23" s="22"/>
      <c r="L23" s="22"/>
    </row>
    <row r="24" spans="1:12" hidden="1" x14ac:dyDescent="0.3">
      <c r="A24" s="16">
        <v>30</v>
      </c>
      <c r="B24" s="26">
        <v>44531</v>
      </c>
      <c r="C24" s="43">
        <f t="shared" si="4"/>
        <v>64.679449289504689</v>
      </c>
      <c r="D24" s="43">
        <f t="shared" si="0"/>
        <v>17.631795080289635</v>
      </c>
      <c r="E24" s="43">
        <f t="shared" si="1"/>
        <v>47.047654209215054</v>
      </c>
      <c r="F24" s="43">
        <f t="shared" si="5"/>
        <v>790.86132103851901</v>
      </c>
      <c r="G24" s="43">
        <f t="shared" si="2"/>
        <v>0</v>
      </c>
      <c r="H24" s="43">
        <f>B6*F23</f>
        <v>0</v>
      </c>
      <c r="I24" s="43">
        <f t="shared" si="3"/>
        <v>0</v>
      </c>
      <c r="J24" s="41"/>
      <c r="K24" s="22"/>
      <c r="L24" s="22"/>
    </row>
    <row r="25" spans="1:12" hidden="1" x14ac:dyDescent="0.3">
      <c r="A25" s="16">
        <v>31</v>
      </c>
      <c r="B25" s="26">
        <v>44562</v>
      </c>
      <c r="C25" s="43">
        <f>D25+E25+G25+H25+I25+F25</f>
        <v>836.88294969292485</v>
      </c>
      <c r="D25" s="43">
        <f t="shared" si="0"/>
        <v>17.247277028675647</v>
      </c>
      <c r="E25" s="43">
        <f>$B$3*F24*A24</f>
        <v>46.021628654405873</v>
      </c>
      <c r="F25" s="43">
        <f t="shared" si="5"/>
        <v>773.61404400984338</v>
      </c>
      <c r="G25" s="43">
        <f t="shared" si="2"/>
        <v>0</v>
      </c>
      <c r="H25" s="43">
        <f>B6*F24</f>
        <v>0</v>
      </c>
      <c r="I25" s="43">
        <f t="shared" si="3"/>
        <v>0</v>
      </c>
      <c r="J25" s="41"/>
      <c r="K25" s="22"/>
      <c r="L25" s="22"/>
    </row>
    <row r="26" spans="1:12" hidden="1" x14ac:dyDescent="0.3">
      <c r="A26" s="27" t="s">
        <v>7</v>
      </c>
      <c r="B26" s="28" t="s">
        <v>16</v>
      </c>
      <c r="C26" s="44">
        <f>SUM(C14:C25)</f>
        <v>1628.7897414460422</v>
      </c>
      <c r="D26" s="44">
        <f>SUM(D14:D25)</f>
        <v>226.38595599015656</v>
      </c>
      <c r="E26" s="44">
        <f>SUM(E14:E25)</f>
        <v>628.78974144604217</v>
      </c>
      <c r="F26" s="44" t="s">
        <v>16</v>
      </c>
      <c r="G26" s="44">
        <f>SUM(G13:G25)</f>
        <v>5</v>
      </c>
      <c r="H26" s="44">
        <f>SUM(H14:H25)</f>
        <v>0</v>
      </c>
      <c r="I26" s="44">
        <f>SUM(I14:I25)</f>
        <v>0</v>
      </c>
      <c r="J26" s="42">
        <f>XIRR(C13:C25,B13:B25)</f>
        <v>1.0021902203559876</v>
      </c>
      <c r="K26" s="29">
        <f>C26+G13</f>
        <v>1633.7897414460422</v>
      </c>
      <c r="L26" s="29">
        <f>E26+G26+H26+I26</f>
        <v>633.78974144604217</v>
      </c>
    </row>
    <row r="27" spans="1:12" hidden="1" x14ac:dyDescent="0.3"/>
    <row r="28" spans="1:12" hidden="1" x14ac:dyDescent="0.3"/>
    <row r="29" spans="1:12" s="8" customFormat="1" ht="60" customHeight="1" x14ac:dyDescent="0.2">
      <c r="A29" s="4"/>
      <c r="B29" s="4"/>
      <c r="C29" s="4"/>
      <c r="D29" s="4"/>
      <c r="E29" s="5"/>
      <c r="F29" s="5"/>
      <c r="G29" s="4"/>
      <c r="H29" s="4"/>
      <c r="I29" s="4"/>
    </row>
    <row r="30" spans="1:12" s="1" customFormat="1" ht="20.399999999999999" x14ac:dyDescent="0.35">
      <c r="A30" s="61" t="s">
        <v>20</v>
      </c>
      <c r="B30" s="61"/>
      <c r="C30" s="61"/>
      <c r="D30" s="61"/>
      <c r="E30" s="61"/>
      <c r="F30" s="61"/>
      <c r="G30" s="61"/>
      <c r="H30" s="61"/>
      <c r="I30" s="2">
        <v>1000</v>
      </c>
      <c r="J30" s="13" t="s">
        <v>21</v>
      </c>
      <c r="K30" s="8"/>
    </row>
    <row r="31" spans="1:12" s="8" customFormat="1" ht="10.199999999999999" customHeight="1" x14ac:dyDescent="0.3">
      <c r="A31" s="9"/>
      <c r="B31" s="9"/>
      <c r="C31" s="9"/>
      <c r="D31" s="9"/>
      <c r="E31" s="9"/>
      <c r="F31" s="9"/>
      <c r="G31" s="9"/>
      <c r="H31" s="9"/>
      <c r="I31" s="10"/>
      <c r="J31" s="11"/>
    </row>
    <row r="32" spans="1:12" s="1" customFormat="1" ht="17.399999999999999" x14ac:dyDescent="0.3">
      <c r="A32" s="62" t="s">
        <v>32</v>
      </c>
      <c r="B32" s="62"/>
      <c r="C32" s="62"/>
      <c r="D32" s="62"/>
      <c r="E32" s="62"/>
      <c r="F32" s="62"/>
      <c r="G32" s="62"/>
      <c r="H32" s="62"/>
      <c r="I32" s="49">
        <f>B2</f>
        <v>0.70799999999999996</v>
      </c>
      <c r="J32" s="11"/>
      <c r="K32" s="8"/>
    </row>
    <row r="33" spans="1:11" s="8" customFormat="1" ht="10.8" customHeight="1" x14ac:dyDescent="0.3">
      <c r="A33" s="9"/>
      <c r="B33" s="9"/>
      <c r="C33" s="9"/>
      <c r="D33" s="9"/>
      <c r="E33" s="9"/>
      <c r="F33" s="9"/>
      <c r="G33" s="9"/>
      <c r="H33" s="9"/>
      <c r="I33" s="50"/>
      <c r="J33" s="11"/>
    </row>
    <row r="34" spans="1:11" s="1" customFormat="1" ht="17.399999999999999" x14ac:dyDescent="0.3">
      <c r="A34" s="62" t="s">
        <v>26</v>
      </c>
      <c r="B34" s="62"/>
      <c r="C34" s="62"/>
      <c r="D34" s="62"/>
      <c r="E34" s="62"/>
      <c r="F34" s="62"/>
      <c r="G34" s="62"/>
      <c r="H34" s="62"/>
      <c r="I34" s="49">
        <v>5.0000000000000001E-3</v>
      </c>
      <c r="J34" s="11"/>
      <c r="K34" s="8"/>
    </row>
    <row r="35" spans="1:11" s="8" customFormat="1" ht="10.199999999999999" customHeight="1" x14ac:dyDescent="0.3">
      <c r="A35" s="12"/>
      <c r="B35" s="12"/>
      <c r="C35" s="12"/>
      <c r="D35" s="12"/>
      <c r="E35" s="12"/>
      <c r="F35" s="12"/>
      <c r="G35" s="12"/>
      <c r="H35" s="12"/>
      <c r="I35" s="10"/>
      <c r="J35" s="11"/>
    </row>
    <row r="36" spans="1:11" s="1" customFormat="1" ht="17.399999999999999" x14ac:dyDescent="0.3">
      <c r="A36" s="62" t="s">
        <v>22</v>
      </c>
      <c r="B36" s="62"/>
      <c r="C36" s="62"/>
      <c r="D36" s="62"/>
      <c r="E36" s="62"/>
      <c r="F36" s="62"/>
      <c r="G36" s="62"/>
      <c r="H36" s="62"/>
      <c r="I36" s="47">
        <f>C14</f>
        <v>80</v>
      </c>
      <c r="J36" s="11" t="s">
        <v>21</v>
      </c>
      <c r="K36" s="8"/>
    </row>
    <row r="37" spans="1:11" s="8" customFormat="1" ht="10.199999999999999" customHeight="1" x14ac:dyDescent="0.3">
      <c r="A37" s="9"/>
      <c r="B37" s="9"/>
      <c r="C37" s="9"/>
      <c r="D37" s="9"/>
      <c r="E37" s="9"/>
      <c r="F37" s="9"/>
      <c r="G37" s="9"/>
      <c r="H37" s="9"/>
      <c r="I37" s="48"/>
      <c r="J37" s="11"/>
    </row>
    <row r="38" spans="1:11" s="1" customFormat="1" ht="17.399999999999999" x14ac:dyDescent="0.3">
      <c r="A38" s="62" t="s">
        <v>27</v>
      </c>
      <c r="B38" s="62"/>
      <c r="C38" s="62"/>
      <c r="D38" s="62"/>
      <c r="E38" s="62"/>
      <c r="F38" s="62"/>
      <c r="G38" s="62"/>
      <c r="H38" s="62"/>
      <c r="I38" s="47">
        <f>L26</f>
        <v>633.78974144604217</v>
      </c>
      <c r="J38" s="11" t="s">
        <v>21</v>
      </c>
      <c r="K38" s="8"/>
    </row>
    <row r="39" spans="1:11" s="8" customFormat="1" ht="10.199999999999999" customHeight="1" x14ac:dyDescent="0.3">
      <c r="A39" s="9"/>
      <c r="B39" s="9"/>
      <c r="C39" s="9"/>
      <c r="D39" s="9"/>
      <c r="E39" s="9"/>
      <c r="F39" s="9"/>
      <c r="G39" s="9"/>
      <c r="H39" s="9"/>
      <c r="I39" s="48"/>
      <c r="J39" s="11"/>
    </row>
    <row r="40" spans="1:11" s="1" customFormat="1" ht="17.399999999999999" x14ac:dyDescent="0.3">
      <c r="A40" s="62" t="s">
        <v>28</v>
      </c>
      <c r="B40" s="62"/>
      <c r="C40" s="62"/>
      <c r="D40" s="62"/>
      <c r="E40" s="62"/>
      <c r="F40" s="62"/>
      <c r="G40" s="62"/>
      <c r="H40" s="62"/>
      <c r="I40" s="47">
        <f>K26</f>
        <v>1633.7897414460422</v>
      </c>
      <c r="J40" s="11" t="s">
        <v>21</v>
      </c>
      <c r="K40" s="8"/>
    </row>
    <row r="41" spans="1:11" s="8" customFormat="1" ht="10.199999999999999" customHeight="1" x14ac:dyDescent="0.3">
      <c r="A41" s="9"/>
      <c r="B41" s="9"/>
      <c r="C41" s="9"/>
      <c r="D41" s="9"/>
      <c r="E41" s="9"/>
      <c r="F41" s="9"/>
      <c r="G41" s="9"/>
      <c r="H41" s="9"/>
      <c r="I41" s="10"/>
      <c r="J41" s="11"/>
    </row>
    <row r="42" spans="1:11" s="1" customFormat="1" ht="17.399999999999999" x14ac:dyDescent="0.3">
      <c r="A42" s="62" t="s">
        <v>29</v>
      </c>
      <c r="B42" s="62"/>
      <c r="C42" s="62"/>
      <c r="D42" s="62"/>
      <c r="E42" s="62"/>
      <c r="F42" s="62"/>
      <c r="G42" s="62"/>
      <c r="H42" s="62"/>
      <c r="I42" s="3">
        <f>J26</f>
        <v>1.0021902203559876</v>
      </c>
      <c r="J42" s="11"/>
      <c r="K42" s="8"/>
    </row>
    <row r="43" spans="1:11" s="1" customFormat="1" ht="21" customHeight="1" x14ac:dyDescent="0.35">
      <c r="A43" s="4"/>
      <c r="B43" s="4"/>
      <c r="C43" s="4"/>
      <c r="D43" s="4"/>
      <c r="E43" s="5"/>
      <c r="F43" s="6"/>
      <c r="G43" s="7"/>
      <c r="H43" s="4"/>
      <c r="I43" s="4"/>
      <c r="J43" s="8"/>
    </row>
    <row r="44" spans="1:11" s="1" customFormat="1" ht="100.95" customHeight="1" x14ac:dyDescent="0.2">
      <c r="A44" s="64" t="s">
        <v>33</v>
      </c>
      <c r="B44" s="64"/>
      <c r="C44" s="64"/>
      <c r="D44" s="64"/>
      <c r="E44" s="64"/>
      <c r="F44" s="64"/>
      <c r="G44" s="64"/>
      <c r="H44" s="64"/>
      <c r="I44" s="64"/>
      <c r="J44" s="64"/>
    </row>
    <row r="45" spans="1:11" s="1" customFormat="1" ht="40.200000000000003" customHeight="1" x14ac:dyDescent="0.2">
      <c r="A45" s="63" t="s">
        <v>23</v>
      </c>
      <c r="B45" s="63"/>
      <c r="C45" s="63"/>
      <c r="D45" s="63"/>
      <c r="E45" s="63"/>
      <c r="F45" s="63"/>
      <c r="G45" s="63"/>
      <c r="H45" s="63"/>
      <c r="I45" s="63"/>
      <c r="J45" s="63"/>
    </row>
  </sheetData>
  <sheetProtection password="CC99" sheet="1" objects="1" scenarios="1" selectLockedCells="1"/>
  <mergeCells count="10">
    <mergeCell ref="E1:E8"/>
    <mergeCell ref="A30:H30"/>
    <mergeCell ref="A32:H32"/>
    <mergeCell ref="A45:J45"/>
    <mergeCell ref="A44:J44"/>
    <mergeCell ref="A36:H36"/>
    <mergeCell ref="A38:H38"/>
    <mergeCell ref="A40:H40"/>
    <mergeCell ref="A42:H42"/>
    <mergeCell ref="A34:H3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Модель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2023-01-09T08:46:55Z</dcterms:modified>
</cp:coreProperties>
</file>