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1"/>
  </bookViews>
  <sheets>
    <sheet name="Картка СВ White +_без страховки" sheetId="9" r:id="rId1"/>
    <sheet name="Картка СВ White +_із страховкою" sheetId="10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0" l="1"/>
  <c r="G25" i="10"/>
  <c r="G24" i="10"/>
  <c r="G23" i="10"/>
  <c r="G22" i="10"/>
  <c r="G21" i="10"/>
  <c r="G20" i="10"/>
  <c r="G19" i="10"/>
  <c r="G18" i="10"/>
  <c r="G17" i="10"/>
  <c r="G16" i="10"/>
  <c r="G15" i="10"/>
  <c r="G14" i="10"/>
  <c r="B10" i="10"/>
  <c r="B3" i="10" s="1"/>
  <c r="B1" i="10"/>
  <c r="G13" i="10" s="1"/>
  <c r="I14" i="10" l="1"/>
  <c r="B9" i="10"/>
  <c r="C13" i="10"/>
  <c r="H14" i="10" s="1"/>
  <c r="E14" i="10"/>
  <c r="G26" i="10"/>
  <c r="D14" i="10" l="1"/>
  <c r="C14" i="10" l="1"/>
  <c r="F14" i="10"/>
  <c r="I38" i="10" l="1"/>
  <c r="H15" i="10"/>
  <c r="I15" i="10"/>
  <c r="E15" i="10"/>
  <c r="D15" i="10" l="1"/>
  <c r="C15" i="10" l="1"/>
  <c r="F15" i="10"/>
  <c r="I16" i="10" l="1"/>
  <c r="H16" i="10"/>
  <c r="E16" i="10"/>
  <c r="D16" i="10" s="1"/>
  <c r="F16" i="10" s="1"/>
  <c r="H17" i="10" l="1"/>
  <c r="I17" i="10"/>
  <c r="E17" i="10"/>
  <c r="C16" i="10"/>
  <c r="D17" i="10" l="1"/>
  <c r="F17" i="10" s="1"/>
  <c r="C17" i="10" l="1"/>
  <c r="I18" i="10"/>
  <c r="H18" i="10"/>
  <c r="E18" i="10"/>
  <c r="D18" i="10" l="1"/>
  <c r="C18" i="10" s="1"/>
  <c r="F18" i="10" l="1"/>
  <c r="H19" i="10" s="1"/>
  <c r="E19" i="10" l="1"/>
  <c r="I19" i="10"/>
  <c r="D19" i="10" l="1"/>
  <c r="F19" i="10" s="1"/>
  <c r="I20" i="10" s="1"/>
  <c r="C19" i="10" l="1"/>
  <c r="E20" i="10"/>
  <c r="H20" i="10"/>
  <c r="D20" i="10" l="1"/>
  <c r="F20" i="10" s="1"/>
  <c r="H21" i="10" s="1"/>
  <c r="I21" i="10" l="1"/>
  <c r="E21" i="10"/>
  <c r="D21" i="10" s="1"/>
  <c r="C21" i="10" s="1"/>
  <c r="C20" i="10"/>
  <c r="F21" i="10" l="1"/>
  <c r="I22" i="10" s="1"/>
  <c r="E22" i="10" l="1"/>
  <c r="H22" i="10"/>
  <c r="D22" i="10" l="1"/>
  <c r="C22" i="10" s="1"/>
  <c r="F22" i="10" l="1"/>
  <c r="I23" i="10" s="1"/>
  <c r="H23" i="10"/>
  <c r="E23" i="10" l="1"/>
  <c r="D23" i="10" s="1"/>
  <c r="C23" i="10" s="1"/>
  <c r="F23" i="10" l="1"/>
  <c r="I24" i="10" s="1"/>
  <c r="E24" i="10" l="1"/>
  <c r="H24" i="10"/>
  <c r="D24" i="10" s="1"/>
  <c r="C24" i="10" s="1"/>
  <c r="F24" i="10" l="1"/>
  <c r="H25" i="10" s="1"/>
  <c r="H26" i="10" s="1"/>
  <c r="E25" i="10" l="1"/>
  <c r="E26" i="10" s="1"/>
  <c r="I25" i="10"/>
  <c r="I26" i="10" s="1"/>
  <c r="D25" i="10" l="1"/>
  <c r="F25" i="10" s="1"/>
  <c r="C25" i="10" s="1"/>
  <c r="J26" i="10" s="1"/>
  <c r="I44" i="10" s="1"/>
  <c r="D26" i="10"/>
  <c r="L26" i="10"/>
  <c r="I40" i="10" s="1"/>
  <c r="C26" i="10" l="1"/>
  <c r="K26" i="10" s="1"/>
  <c r="I42" i="10" s="1"/>
  <c r="I32" i="9"/>
  <c r="G14" i="9" l="1"/>
  <c r="B1" i="9" l="1"/>
  <c r="G13" i="9" s="1"/>
  <c r="B9" i="9" l="1"/>
  <c r="I14" i="9"/>
  <c r="C13" i="9"/>
  <c r="B10" i="9"/>
  <c r="B3" i="9" s="1"/>
  <c r="E14" i="9" s="1"/>
  <c r="D14" i="9" l="1"/>
  <c r="G25" i="9"/>
  <c r="G24" i="9"/>
  <c r="G23" i="9"/>
  <c r="G22" i="9"/>
  <c r="G21" i="9"/>
  <c r="G20" i="9"/>
  <c r="G19" i="9"/>
  <c r="G18" i="9"/>
  <c r="G17" i="9"/>
  <c r="G16" i="9"/>
  <c r="G15" i="9"/>
  <c r="F14" i="9" l="1"/>
  <c r="H14" i="9"/>
  <c r="C14" i="9" s="1"/>
  <c r="G26" i="9"/>
  <c r="I36" i="9" l="1"/>
  <c r="E15" i="9"/>
  <c r="H15" i="9"/>
  <c r="I15" i="9"/>
  <c r="D15" i="9" l="1"/>
  <c r="F15" i="9" s="1"/>
  <c r="E16" i="9" s="1"/>
  <c r="C15" i="9" l="1"/>
  <c r="H16" i="9"/>
  <c r="I16" i="9"/>
  <c r="D16" i="9" l="1"/>
  <c r="C16" i="9" s="1"/>
  <c r="F16" i="9" l="1"/>
  <c r="I17" i="9" s="1"/>
  <c r="E17" i="9" l="1"/>
  <c r="H17" i="9"/>
  <c r="D17" i="9" l="1"/>
  <c r="C17" i="9" s="1"/>
  <c r="F17" i="9" l="1"/>
  <c r="E18" i="9" l="1"/>
  <c r="H18" i="9"/>
  <c r="I18" i="9"/>
  <c r="D18" i="9" l="1"/>
  <c r="C18" i="9" s="1"/>
  <c r="F18" i="9" l="1"/>
  <c r="I19" i="9" s="1"/>
  <c r="E19" i="9" l="1"/>
  <c r="H19" i="9"/>
  <c r="D19" i="9" l="1"/>
  <c r="C19" i="9" s="1"/>
  <c r="F19" i="9" l="1"/>
  <c r="E20" i="9" s="1"/>
  <c r="I20" i="9" l="1"/>
  <c r="H20" i="9"/>
  <c r="D20" i="9" l="1"/>
  <c r="C20" i="9" s="1"/>
  <c r="F20" i="9"/>
  <c r="H21" i="9" s="1"/>
  <c r="E21" i="9" l="1"/>
  <c r="I21" i="9"/>
  <c r="D21" i="9" s="1"/>
  <c r="F21" i="9" s="1"/>
  <c r="H22" i="9" s="1"/>
  <c r="I22" i="9" l="1"/>
  <c r="E22" i="9"/>
  <c r="C21" i="9"/>
  <c r="D22" i="9" l="1"/>
  <c r="C22" i="9" s="1"/>
  <c r="F22" i="9" l="1"/>
  <c r="I23" i="9" s="1"/>
  <c r="E23" i="9" l="1"/>
  <c r="H23" i="9"/>
  <c r="D23" i="9" l="1"/>
  <c r="C23" i="9" s="1"/>
  <c r="F23" i="9" l="1"/>
  <c r="I24" i="9" s="1"/>
  <c r="E24" i="9" l="1"/>
  <c r="H24" i="9"/>
  <c r="D24" i="9" l="1"/>
  <c r="F24" i="9" s="1"/>
  <c r="E25" i="9" s="1"/>
  <c r="E26" i="9" s="1"/>
  <c r="C24" i="9"/>
  <c r="H25" i="9"/>
  <c r="H26" i="9" s="1"/>
  <c r="I25" i="9"/>
  <c r="I26" i="9" s="1"/>
  <c r="D25" i="9" l="1"/>
  <c r="F25" i="9" s="1"/>
  <c r="C25" i="9" s="1"/>
  <c r="L26" i="9"/>
  <c r="I38" i="9" s="1"/>
  <c r="C26" i="9" l="1"/>
  <c r="K26" i="9" s="1"/>
  <c r="I40" i="9" s="1"/>
  <c r="J26" i="9"/>
  <c r="I42" i="9" s="1"/>
  <c r="D26" i="9"/>
</calcChain>
</file>

<file path=xl/comments1.xml><?xml version="1.0" encoding="utf-8"?>
<comments xmlns="http://schemas.openxmlformats.org/spreadsheetml/2006/main">
  <authors>
    <author>Бока Андрій</author>
  </authors>
  <commentLis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comments2.xml><?xml version="1.0" encoding="utf-8"?>
<comments xmlns="http://schemas.openxmlformats.org/spreadsheetml/2006/main">
  <authors>
    <author>Бока Андрій</author>
  </authors>
  <commentLis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sharedStrings.xml><?xml version="1.0" encoding="utf-8"?>
<sst xmlns="http://schemas.openxmlformats.org/spreadsheetml/2006/main" count="82" uniqueCount="38">
  <si>
    <t>Кредит</t>
  </si>
  <si>
    <t>Ставка</t>
  </si>
  <si>
    <t>Кол-во дней</t>
  </si>
  <si>
    <t>Платёж</t>
  </si>
  <si>
    <t>Тело в платеже</t>
  </si>
  <si>
    <t>% в платеже</t>
  </si>
  <si>
    <t>Страховка</t>
  </si>
  <si>
    <t>Всего</t>
  </si>
  <si>
    <t>Удорожание</t>
  </si>
  <si>
    <t>РКО карты</t>
  </si>
  <si>
    <t>РКО кредита</t>
  </si>
  <si>
    <t>РКО Карты</t>
  </si>
  <si>
    <t>Ввод параметров</t>
  </si>
  <si>
    <t>Дней</t>
  </si>
  <si>
    <t>Общае расходы на кредит</t>
  </si>
  <si>
    <t>Дата платежа</t>
  </si>
  <si>
    <t>-</t>
  </si>
  <si>
    <t>Тело после сплати ОМП</t>
  </si>
  <si>
    <t>Ставка в день</t>
  </si>
  <si>
    <t>Реальна ставка</t>
  </si>
  <si>
    <t>Введіть бажаний розмір Кредитного ліміту</t>
  </si>
  <si>
    <t>грн.</t>
  </si>
  <si>
    <t>Процентна ставка, річних</t>
  </si>
  <si>
    <t>Максимальний розмір щомісячного платежу (в перший місяць користування кредитом)</t>
  </si>
  <si>
    <t>Безкоштовна гаряча телефонна лінія:
0 800 505 20 30</t>
  </si>
  <si>
    <t>Комісія за зняття</t>
  </si>
  <si>
    <t>грн</t>
  </si>
  <si>
    <t>Добровільне страхування життя (щомісячно від розміру заборгованості)</t>
  </si>
  <si>
    <t>Загальні витрати за кредитом, гривень</t>
  </si>
  <si>
    <t>Загальна вартість кредиту для клієнта, гривень</t>
  </si>
  <si>
    <t>Реальна процентна ставка, річних</t>
  </si>
  <si>
    <t>1% мінімум 20 грн</t>
  </si>
  <si>
    <t>ОМП для расчётов</t>
  </si>
  <si>
    <t>ОМП по тарифам</t>
  </si>
  <si>
    <t>ОМП по Тарифам</t>
  </si>
  <si>
    <t>Комісія за знаття кредитних коштів готівкою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</si>
  <si>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кредитних коштыв готівкою.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</si>
  <si>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кредитних коштів готівкою.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</si>
</sst>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Protection="1"/>
    <xf numFmtId="3" fontId="6" fillId="0" borderId="0" xfId="0" applyNumberFormat="1" applyFont="1" applyBorder="1" applyAlignment="1" applyProtection="1">
      <alignment horizontal="center"/>
      <protection locked="0"/>
    </xf>
    <xf numFmtId="9" fontId="8" fillId="0" borderId="0" xfId="1" applyFont="1" applyBorder="1" applyAlignment="1" applyProtection="1">
      <alignment horizontal="center"/>
    </xf>
    <xf numFmtId="10" fontId="8" fillId="0" borderId="0" xfId="0" applyNumberFormat="1" applyFont="1" applyBorder="1" applyAlignment="1" applyProtection="1">
      <alignment horizontal="center"/>
    </xf>
    <xf numFmtId="0" fontId="4" fillId="5" borderId="0" xfId="0" applyFont="1" applyFill="1" applyBorder="1" applyProtection="1"/>
    <xf numFmtId="0" fontId="4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Protection="1"/>
    <xf numFmtId="0" fontId="4" fillId="5" borderId="0" xfId="0" applyFont="1" applyFill="1" applyProtection="1"/>
    <xf numFmtId="0" fontId="7" fillId="5" borderId="0" xfId="0" applyFont="1" applyFill="1" applyBorder="1" applyAlignment="1" applyProtection="1">
      <alignment horizontal="left" vertical="top"/>
    </xf>
    <xf numFmtId="3" fontId="8" fillId="5" borderId="0" xfId="0" applyNumberFormat="1" applyFont="1" applyFill="1" applyBorder="1" applyAlignment="1" applyProtection="1">
      <alignment horizontal="center"/>
    </xf>
    <xf numFmtId="0" fontId="8" fillId="5" borderId="0" xfId="0" applyFont="1" applyFill="1" applyProtection="1"/>
    <xf numFmtId="0" fontId="7" fillId="5" borderId="0" xfId="0" applyFont="1" applyFill="1" applyBorder="1" applyAlignment="1" applyProtection="1">
      <alignment horizontal="center" vertical="top"/>
    </xf>
    <xf numFmtId="0" fontId="6" fillId="5" borderId="0" xfId="0" applyFont="1" applyFill="1" applyProtection="1"/>
    <xf numFmtId="0" fontId="0" fillId="0" borderId="0" xfId="0" applyFill="1" applyProtection="1"/>
    <xf numFmtId="0" fontId="0" fillId="0" borderId="0" xfId="0" applyAlignment="1" applyProtection="1"/>
    <xf numFmtId="0" fontId="0" fillId="0" borderId="0" xfId="0" applyProtection="1"/>
    <xf numFmtId="0" fontId="0" fillId="0" borderId="0" xfId="0" applyFill="1" applyAlignment="1" applyProtection="1"/>
    <xf numFmtId="10" fontId="0" fillId="0" borderId="0" xfId="0" applyNumberFormat="1" applyProtection="1"/>
    <xf numFmtId="0" fontId="0" fillId="0" borderId="0" xfId="0" applyFont="1" applyFill="1" applyProtection="1"/>
    <xf numFmtId="0" fontId="0" fillId="0" borderId="0" xfId="0" applyFont="1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14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0" fontId="0" fillId="2" borderId="1" xfId="0" applyFill="1" applyBorder="1" applyProtection="1"/>
    <xf numFmtId="3" fontId="0" fillId="2" borderId="2" xfId="0" applyNumberFormat="1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4" xfId="0" applyFill="1" applyBorder="1" applyProtection="1"/>
    <xf numFmtId="10" fontId="0" fillId="2" borderId="0" xfId="0" applyNumberFormat="1" applyFill="1" applyBorder="1" applyProtection="1"/>
    <xf numFmtId="0" fontId="3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vertical="center" wrapText="1"/>
    </xf>
    <xf numFmtId="4" fontId="0" fillId="2" borderId="0" xfId="0" applyNumberFormat="1" applyFill="1" applyBorder="1" applyProtection="1"/>
    <xf numFmtId="0" fontId="2" fillId="0" borderId="0" xfId="0" applyFont="1" applyFill="1" applyAlignment="1" applyProtection="1">
      <alignment horizontal="center" vertical="top" wrapText="1"/>
    </xf>
    <xf numFmtId="0" fontId="0" fillId="0" borderId="0" xfId="0" applyFill="1" applyAlignment="1" applyProtection="1">
      <alignment horizontal="center"/>
    </xf>
    <xf numFmtId="10" fontId="2" fillId="0" borderId="0" xfId="1" applyNumberFormat="1" applyFont="1" applyFill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4" fontId="8" fillId="0" borderId="0" xfId="0" applyNumberFormat="1" applyFont="1" applyBorder="1" applyAlignment="1" applyProtection="1">
      <alignment horizontal="center"/>
    </xf>
    <xf numFmtId="4" fontId="8" fillId="5" borderId="0" xfId="0" applyNumberFormat="1" applyFont="1" applyFill="1" applyBorder="1" applyAlignment="1" applyProtection="1">
      <alignment horizontal="center"/>
    </xf>
    <xf numFmtId="164" fontId="0" fillId="2" borderId="0" xfId="0" applyNumberFormat="1" applyFill="1" applyBorder="1" applyProtection="1"/>
    <xf numFmtId="9" fontId="8" fillId="5" borderId="0" xfId="1" applyFont="1" applyFill="1" applyBorder="1" applyAlignment="1" applyProtection="1">
      <alignment horizontal="center"/>
    </xf>
    <xf numFmtId="0" fontId="0" fillId="5" borderId="0" xfId="0" applyFill="1" applyProtection="1"/>
    <xf numFmtId="0" fontId="0" fillId="5" borderId="0" xfId="0" applyFill="1" applyAlignment="1" applyProtection="1">
      <alignment horizontal="center"/>
    </xf>
    <xf numFmtId="0" fontId="0" fillId="6" borderId="4" xfId="0" applyFill="1" applyBorder="1" applyProtection="1"/>
    <xf numFmtId="10" fontId="0" fillId="6" borderId="0" xfId="0" applyNumberFormat="1" applyFill="1" applyBorder="1" applyProtection="1"/>
    <xf numFmtId="0" fontId="3" fillId="6" borderId="0" xfId="0" applyFont="1" applyFill="1" applyBorder="1" applyAlignment="1" applyProtection="1">
      <alignment vertical="center" wrapText="1"/>
    </xf>
    <xf numFmtId="0" fontId="3" fillId="6" borderId="5" xfId="0" applyFont="1" applyFill="1" applyBorder="1" applyAlignment="1" applyProtection="1">
      <alignment vertical="center" wrapText="1"/>
    </xf>
    <xf numFmtId="0" fontId="0" fillId="6" borderId="6" xfId="0" applyFont="1" applyFill="1" applyBorder="1" applyProtection="1"/>
    <xf numFmtId="3" fontId="0" fillId="6" borderId="7" xfId="0" applyNumberFormat="1" applyFont="1" applyFill="1" applyBorder="1" applyProtection="1"/>
    <xf numFmtId="0" fontId="3" fillId="6" borderId="7" xfId="0" applyFont="1" applyFill="1" applyBorder="1" applyAlignment="1" applyProtection="1">
      <alignment vertical="center" wrapText="1"/>
    </xf>
    <xf numFmtId="0" fontId="3" fillId="6" borderId="8" xfId="0" applyFont="1" applyFill="1" applyBorder="1" applyAlignment="1" applyProtection="1">
      <alignment vertical="center" wrapText="1"/>
    </xf>
    <xf numFmtId="9" fontId="8" fillId="0" borderId="0" xfId="1" applyFont="1" applyBorder="1" applyAlignment="1" applyProtection="1">
      <alignment horizontal="center"/>
    </xf>
    <xf numFmtId="0" fontId="6" fillId="5" borderId="0" xfId="0" applyFont="1" applyFill="1" applyAlignment="1" applyProtection="1">
      <alignment horizontal="left"/>
    </xf>
    <xf numFmtId="0" fontId="8" fillId="5" borderId="0" xfId="0" applyFont="1" applyFill="1" applyAlignment="1" applyProtection="1">
      <alignment horizontal="left"/>
    </xf>
    <xf numFmtId="9" fontId="8" fillId="5" borderId="0" xfId="1" applyFont="1" applyFill="1" applyBorder="1" applyAlignment="1" applyProtection="1">
      <alignment horizontal="center" vertical="top" wrapText="1"/>
    </xf>
    <xf numFmtId="9" fontId="8" fillId="0" borderId="0" xfId="1" applyFont="1" applyBorder="1" applyAlignment="1" applyProtection="1"/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left" vertical="top"/>
    </xf>
    <xf numFmtId="0" fontId="9" fillId="5" borderId="0" xfId="0" applyFont="1" applyFill="1" applyAlignment="1" applyProtection="1">
      <alignment horizontal="center" vertical="top" wrapText="1"/>
    </xf>
    <xf numFmtId="0" fontId="9" fillId="5" borderId="0" xfId="0" applyFont="1" applyFill="1" applyAlignment="1" applyProtection="1">
      <alignment horizontal="left" vertical="top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9" fontId="8" fillId="5" borderId="0" xfId="1" applyFont="1" applyFill="1" applyBorder="1" applyAlignment="1" applyProtection="1">
      <alignment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91440</xdr:rowOff>
    </xdr:from>
    <xdr:to>
      <xdr:col>3</xdr:col>
      <xdr:colOff>0</xdr:colOff>
      <xdr:row>28</xdr:row>
      <xdr:rowOff>579120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120640"/>
          <a:ext cx="23241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28</xdr:row>
      <xdr:rowOff>91440</xdr:rowOff>
    </xdr:from>
    <xdr:to>
      <xdr:col>2</xdr:col>
      <xdr:colOff>129540</xdr:colOff>
      <xdr:row>28</xdr:row>
      <xdr:rowOff>518160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5273040"/>
          <a:ext cx="16764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topLeftCell="A29" zoomScaleNormal="100" workbookViewId="0">
      <selection activeCell="I30" sqref="I30"/>
    </sheetView>
  </sheetViews>
  <sheetFormatPr defaultColWidth="0" defaultRowHeight="14.4" zeroHeight="1" x14ac:dyDescent="0.3"/>
  <cols>
    <col min="1" max="1" width="12.6640625" style="17" bestFit="1" customWidth="1"/>
    <col min="2" max="2" width="12.44140625" style="17" bestFit="1" customWidth="1"/>
    <col min="3" max="3" width="10.88671875" style="23" bestFit="1" customWidth="1"/>
    <col min="4" max="4" width="11" style="17" customWidth="1"/>
    <col min="5" max="5" width="12.44140625" style="17" bestFit="1" customWidth="1"/>
    <col min="6" max="6" width="11.88671875" style="17" bestFit="1" customWidth="1"/>
    <col min="7" max="7" width="8" style="17" bestFit="1" customWidth="1"/>
    <col min="8" max="8" width="41.109375" style="17" customWidth="1"/>
    <col min="9" max="9" width="17.5546875" style="17" customWidth="1"/>
    <col min="10" max="10" width="8.21875" style="17" bestFit="1" customWidth="1"/>
    <col min="11" max="11" width="15.109375" style="17" hidden="1"/>
    <col min="12" max="12" width="12.88671875" style="17" hidden="1"/>
    <col min="13" max="16384" width="8.88671875" style="17" hidden="1"/>
  </cols>
  <sheetData>
    <row r="1" spans="1:12" ht="15" hidden="1" customHeight="1" x14ac:dyDescent="0.3">
      <c r="A1" s="31" t="s">
        <v>0</v>
      </c>
      <c r="B1" s="32">
        <f>I30</f>
        <v>1000</v>
      </c>
      <c r="C1" s="33"/>
      <c r="D1" s="34"/>
      <c r="E1" s="66" t="s">
        <v>12</v>
      </c>
      <c r="F1" s="15"/>
      <c r="G1" s="16"/>
      <c r="H1" s="16"/>
      <c r="I1" s="16"/>
      <c r="J1" s="16"/>
    </row>
    <row r="2" spans="1:12" ht="15" hidden="1" customHeight="1" x14ac:dyDescent="0.3">
      <c r="A2" s="35" t="s">
        <v>1</v>
      </c>
      <c r="B2" s="36">
        <v>0.72</v>
      </c>
      <c r="C2" s="37"/>
      <c r="D2" s="37"/>
      <c r="E2" s="67"/>
      <c r="F2" s="15"/>
      <c r="G2" s="18"/>
      <c r="H2" s="18"/>
      <c r="I2" s="18"/>
      <c r="J2" s="18"/>
      <c r="K2" s="19"/>
    </row>
    <row r="3" spans="1:12" ht="15" hidden="1" customHeight="1" x14ac:dyDescent="0.3">
      <c r="A3" s="35" t="s">
        <v>18</v>
      </c>
      <c r="B3" s="36">
        <f>B2/B10</f>
        <v>1.9726027397260273E-3</v>
      </c>
      <c r="C3" s="37"/>
      <c r="D3" s="37"/>
      <c r="E3" s="67"/>
      <c r="F3" s="15"/>
      <c r="G3" s="18"/>
      <c r="H3" s="18"/>
      <c r="I3" s="18"/>
      <c r="J3" s="18"/>
      <c r="K3" s="19"/>
    </row>
    <row r="4" spans="1:12" ht="15" hidden="1" customHeight="1" x14ac:dyDescent="0.3">
      <c r="A4" s="35" t="s">
        <v>33</v>
      </c>
      <c r="B4" s="36">
        <v>7.0000000000000007E-2</v>
      </c>
      <c r="C4" s="37"/>
      <c r="D4" s="37"/>
      <c r="E4" s="67"/>
      <c r="F4" s="15"/>
      <c r="G4" s="18"/>
      <c r="H4" s="18"/>
      <c r="I4" s="18"/>
      <c r="J4" s="18"/>
      <c r="K4" s="19"/>
    </row>
    <row r="5" spans="1:12" ht="15" hidden="1" customHeight="1" x14ac:dyDescent="0.3">
      <c r="A5" s="35" t="s">
        <v>6</v>
      </c>
      <c r="B5" s="36">
        <v>0</v>
      </c>
      <c r="C5" s="37"/>
      <c r="D5" s="37"/>
      <c r="E5" s="67"/>
      <c r="F5" s="15"/>
      <c r="G5" s="18"/>
      <c r="H5" s="18"/>
      <c r="I5" s="18"/>
      <c r="J5" s="18"/>
    </row>
    <row r="6" spans="1:12" ht="15" hidden="1" customHeight="1" x14ac:dyDescent="0.3">
      <c r="A6" s="35" t="s">
        <v>10</v>
      </c>
      <c r="B6" s="36">
        <v>0</v>
      </c>
      <c r="C6" s="37"/>
      <c r="D6" s="37"/>
      <c r="E6" s="67"/>
      <c r="F6" s="15"/>
      <c r="G6" s="18"/>
      <c r="H6" s="18"/>
      <c r="I6" s="18"/>
      <c r="J6" s="18"/>
    </row>
    <row r="7" spans="1:12" ht="15" hidden="1" customHeight="1" x14ac:dyDescent="0.3">
      <c r="A7" s="35" t="s">
        <v>25</v>
      </c>
      <c r="B7" s="36">
        <v>0.02</v>
      </c>
      <c r="C7" s="38">
        <v>0</v>
      </c>
      <c r="D7" s="39" t="s">
        <v>26</v>
      </c>
      <c r="E7" s="67"/>
      <c r="F7" s="15"/>
      <c r="G7" s="18"/>
      <c r="H7" s="18"/>
      <c r="I7" s="18"/>
      <c r="J7" s="18"/>
    </row>
    <row r="8" spans="1:12" ht="15" hidden="1" customHeight="1" x14ac:dyDescent="0.3">
      <c r="A8" s="35" t="s">
        <v>9</v>
      </c>
      <c r="B8" s="40">
        <v>0</v>
      </c>
      <c r="C8" s="37"/>
      <c r="D8" s="37"/>
      <c r="E8" s="67"/>
      <c r="F8" s="15"/>
      <c r="G8" s="18"/>
      <c r="H8" s="18"/>
      <c r="I8" s="18"/>
      <c r="J8" s="18"/>
    </row>
    <row r="9" spans="1:12" ht="15" hidden="1" customHeight="1" x14ac:dyDescent="0.3">
      <c r="A9" s="53" t="s">
        <v>32</v>
      </c>
      <c r="B9" s="54">
        <f>B4+B8/B1</f>
        <v>7.0000000000000007E-2</v>
      </c>
      <c r="C9" s="55"/>
      <c r="D9" s="55"/>
      <c r="E9" s="56"/>
      <c r="F9" s="15"/>
      <c r="G9" s="18"/>
      <c r="H9" s="18"/>
      <c r="I9" s="18"/>
      <c r="J9" s="18"/>
    </row>
    <row r="10" spans="1:12" s="21" customFormat="1" ht="14.4" hidden="1" customHeight="1" x14ac:dyDescent="0.3">
      <c r="A10" s="57" t="s">
        <v>13</v>
      </c>
      <c r="B10" s="58">
        <f>SUM(A14:A25)</f>
        <v>365</v>
      </c>
      <c r="C10" s="59"/>
      <c r="D10" s="59"/>
      <c r="E10" s="60"/>
      <c r="F10" s="20"/>
      <c r="G10" s="20"/>
    </row>
    <row r="11" spans="1:12" hidden="1" x14ac:dyDescent="0.3">
      <c r="B11" s="22"/>
    </row>
    <row r="12" spans="1:12" s="26" customFormat="1" ht="28.8" hidden="1" x14ac:dyDescent="0.3">
      <c r="A12" s="24" t="s">
        <v>2</v>
      </c>
      <c r="B12" s="25" t="s">
        <v>15</v>
      </c>
      <c r="C12" s="25" t="s">
        <v>3</v>
      </c>
      <c r="D12" s="25" t="s">
        <v>4</v>
      </c>
      <c r="E12" s="25" t="s">
        <v>5</v>
      </c>
      <c r="F12" s="25" t="s">
        <v>17</v>
      </c>
      <c r="G12" s="25" t="s">
        <v>11</v>
      </c>
      <c r="H12" s="25" t="s">
        <v>10</v>
      </c>
      <c r="I12" s="25" t="s">
        <v>6</v>
      </c>
      <c r="J12" s="41" t="s">
        <v>19</v>
      </c>
      <c r="K12" s="25" t="s">
        <v>14</v>
      </c>
      <c r="L12" s="25" t="s">
        <v>8</v>
      </c>
    </row>
    <row r="13" spans="1:12" hidden="1" x14ac:dyDescent="0.3">
      <c r="B13" s="27">
        <v>44197</v>
      </c>
      <c r="C13" s="44">
        <f>(-1)*B1+B1*B7+C7</f>
        <v>-980</v>
      </c>
      <c r="D13" s="44"/>
      <c r="E13" s="44"/>
      <c r="F13" s="44"/>
      <c r="G13" s="46">
        <f>(B1)*B7+C7</f>
        <v>20</v>
      </c>
      <c r="H13" s="44"/>
      <c r="I13" s="44"/>
      <c r="J13" s="42"/>
      <c r="K13" s="23"/>
      <c r="L13" s="23"/>
    </row>
    <row r="14" spans="1:12" hidden="1" x14ac:dyDescent="0.3">
      <c r="A14" s="17">
        <v>31</v>
      </c>
      <c r="B14" s="27">
        <v>44228</v>
      </c>
      <c r="C14" s="44">
        <f>D14+E14+G14+H14+I14</f>
        <v>70</v>
      </c>
      <c r="D14" s="44">
        <f>$B$9*B1-E14-G14-I14</f>
        <v>8.849315068493155</v>
      </c>
      <c r="E14" s="44">
        <f>$B$3*B1*A14</f>
        <v>61.150684931506845</v>
      </c>
      <c r="F14" s="44">
        <f>B1-D14</f>
        <v>991.15068493150682</v>
      </c>
      <c r="G14" s="44">
        <f>B8</f>
        <v>0</v>
      </c>
      <c r="H14" s="44">
        <f>(-1)*B6*C13</f>
        <v>0</v>
      </c>
      <c r="I14" s="44">
        <f>B1*B5</f>
        <v>0</v>
      </c>
      <c r="J14" s="42"/>
      <c r="K14" s="23"/>
      <c r="L14" s="23"/>
    </row>
    <row r="15" spans="1:12" hidden="1" x14ac:dyDescent="0.3">
      <c r="A15" s="17">
        <v>28</v>
      </c>
      <c r="B15" s="27">
        <v>44256</v>
      </c>
      <c r="C15" s="44">
        <f>D15+E15+G15+H15+I15</f>
        <v>69.380547945205478</v>
      </c>
      <c r="D15" s="44">
        <f t="shared" ref="D15:D25" si="0">$B$9*F14-E15-G15-H15-I15</f>
        <v>14.636444361043353</v>
      </c>
      <c r="E15" s="44">
        <f t="shared" ref="E15:E24" si="1">$B$3*F14*A15</f>
        <v>54.744103584162126</v>
      </c>
      <c r="F15" s="44">
        <f>F14-D15</f>
        <v>976.51424057046347</v>
      </c>
      <c r="G15" s="44">
        <f t="shared" ref="G15:G25" si="2">$B$8</f>
        <v>0</v>
      </c>
      <c r="H15" s="44">
        <f>+B6*F14</f>
        <v>0</v>
      </c>
      <c r="I15" s="44">
        <f t="shared" ref="I15:I25" si="3">F14*$B$5</f>
        <v>0</v>
      </c>
      <c r="J15" s="42"/>
      <c r="K15" s="23"/>
      <c r="L15" s="23"/>
    </row>
    <row r="16" spans="1:12" hidden="1" x14ac:dyDescent="0.3">
      <c r="A16" s="17">
        <v>31</v>
      </c>
      <c r="B16" s="27">
        <v>44287</v>
      </c>
      <c r="C16" s="44">
        <f t="shared" ref="C16:C24" si="4">D16+E16+G16+H16+I16</f>
        <v>68.355996839932445</v>
      </c>
      <c r="D16" s="44">
        <f t="shared" si="0"/>
        <v>8.6414821836783489</v>
      </c>
      <c r="E16" s="44">
        <f t="shared" si="1"/>
        <v>59.714514656254096</v>
      </c>
      <c r="F16" s="44">
        <f t="shared" ref="F16:F25" si="5">F15-D16</f>
        <v>967.87275838678511</v>
      </c>
      <c r="G16" s="44">
        <f t="shared" si="2"/>
        <v>0</v>
      </c>
      <c r="H16" s="44">
        <f>B6*F15</f>
        <v>0</v>
      </c>
      <c r="I16" s="44">
        <f t="shared" si="3"/>
        <v>0</v>
      </c>
      <c r="J16" s="42"/>
      <c r="K16" s="23"/>
      <c r="L16" s="23"/>
    </row>
    <row r="17" spans="1:12" hidden="1" x14ac:dyDescent="0.3">
      <c r="A17" s="17">
        <v>30</v>
      </c>
      <c r="B17" s="27">
        <v>44317</v>
      </c>
      <c r="C17" s="44">
        <f t="shared" si="4"/>
        <v>67.751093087074963</v>
      </c>
      <c r="D17" s="44">
        <f t="shared" si="0"/>
        <v>10.474239440076175</v>
      </c>
      <c r="E17" s="44">
        <f t="shared" si="1"/>
        <v>57.276853646998788</v>
      </c>
      <c r="F17" s="44">
        <f t="shared" si="5"/>
        <v>957.39851894670892</v>
      </c>
      <c r="G17" s="44">
        <f t="shared" si="2"/>
        <v>0</v>
      </c>
      <c r="H17" s="44">
        <f>+B6*F16</f>
        <v>0</v>
      </c>
      <c r="I17" s="44">
        <f t="shared" si="3"/>
        <v>0</v>
      </c>
      <c r="J17" s="42"/>
      <c r="K17" s="23"/>
      <c r="L17" s="23"/>
    </row>
    <row r="18" spans="1:12" hidden="1" x14ac:dyDescent="0.3">
      <c r="A18" s="17">
        <v>31</v>
      </c>
      <c r="B18" s="27">
        <v>44348</v>
      </c>
      <c r="C18" s="44">
        <f t="shared" si="4"/>
        <v>67.017896326269636</v>
      </c>
      <c r="D18" s="44">
        <f t="shared" si="0"/>
        <v>8.4723211402681429</v>
      </c>
      <c r="E18" s="44">
        <f t="shared" si="1"/>
        <v>58.545575186001493</v>
      </c>
      <c r="F18" s="44">
        <f t="shared" si="5"/>
        <v>948.92619780644077</v>
      </c>
      <c r="G18" s="44">
        <f t="shared" si="2"/>
        <v>0</v>
      </c>
      <c r="H18" s="44">
        <f>+B6*F17</f>
        <v>0</v>
      </c>
      <c r="I18" s="44">
        <f t="shared" si="3"/>
        <v>0</v>
      </c>
      <c r="J18" s="42"/>
      <c r="K18" s="23"/>
      <c r="L18" s="23"/>
    </row>
    <row r="19" spans="1:12" hidden="1" x14ac:dyDescent="0.3">
      <c r="A19" s="17">
        <v>30</v>
      </c>
      <c r="B19" s="27">
        <v>44378</v>
      </c>
      <c r="C19" s="44">
        <f t="shared" si="4"/>
        <v>66.424833846450866</v>
      </c>
      <c r="D19" s="44">
        <f t="shared" si="0"/>
        <v>10.269201318727248</v>
      </c>
      <c r="E19" s="44">
        <f t="shared" si="1"/>
        <v>56.155632527723618</v>
      </c>
      <c r="F19" s="44">
        <f t="shared" si="5"/>
        <v>938.65699648771351</v>
      </c>
      <c r="G19" s="44">
        <f t="shared" si="2"/>
        <v>0</v>
      </c>
      <c r="H19" s="44">
        <f>+B6*F18</f>
        <v>0</v>
      </c>
      <c r="I19" s="44">
        <f t="shared" si="3"/>
        <v>0</v>
      </c>
      <c r="J19" s="42"/>
      <c r="K19" s="23"/>
      <c r="L19" s="23"/>
    </row>
    <row r="20" spans="1:12" hidden="1" x14ac:dyDescent="0.3">
      <c r="A20" s="17">
        <v>31</v>
      </c>
      <c r="B20" s="27">
        <v>44409</v>
      </c>
      <c r="C20" s="44">
        <f t="shared" si="4"/>
        <v>65.705989754139949</v>
      </c>
      <c r="D20" s="44">
        <f t="shared" si="0"/>
        <v>8.3064715031652483</v>
      </c>
      <c r="E20" s="44">
        <f t="shared" si="1"/>
        <v>57.399518250974701</v>
      </c>
      <c r="F20" s="44">
        <f t="shared" si="5"/>
        <v>930.35052498454831</v>
      </c>
      <c r="G20" s="44">
        <f t="shared" si="2"/>
        <v>0</v>
      </c>
      <c r="H20" s="44">
        <f>B6*F19</f>
        <v>0</v>
      </c>
      <c r="I20" s="44">
        <f t="shared" si="3"/>
        <v>0</v>
      </c>
      <c r="J20" s="42"/>
      <c r="K20" s="23"/>
      <c r="L20" s="23"/>
    </row>
    <row r="21" spans="1:12" hidden="1" x14ac:dyDescent="0.3">
      <c r="A21" s="17">
        <v>31</v>
      </c>
      <c r="B21" s="27">
        <v>44440</v>
      </c>
      <c r="C21" s="44">
        <f t="shared" si="4"/>
        <v>65.124536748918388</v>
      </c>
      <c r="D21" s="44">
        <f t="shared" si="0"/>
        <v>8.2329649197262853</v>
      </c>
      <c r="E21" s="44">
        <f t="shared" si="1"/>
        <v>56.891571829192102</v>
      </c>
      <c r="F21" s="44">
        <f t="shared" si="5"/>
        <v>922.11756006482199</v>
      </c>
      <c r="G21" s="44">
        <f t="shared" si="2"/>
        <v>0</v>
      </c>
      <c r="H21" s="44">
        <f>+B6*F20</f>
        <v>0</v>
      </c>
      <c r="I21" s="44">
        <f t="shared" si="3"/>
        <v>0</v>
      </c>
      <c r="J21" s="42"/>
      <c r="K21" s="23"/>
      <c r="L21" s="23"/>
    </row>
    <row r="22" spans="1:12" hidden="1" x14ac:dyDescent="0.3">
      <c r="A22" s="17">
        <v>30</v>
      </c>
      <c r="B22" s="27">
        <v>44470</v>
      </c>
      <c r="C22" s="44">
        <f t="shared" si="4"/>
        <v>64.548229204537549</v>
      </c>
      <c r="D22" s="44">
        <f t="shared" si="0"/>
        <v>9.9790804445371251</v>
      </c>
      <c r="E22" s="44">
        <f t="shared" si="1"/>
        <v>54.569148760000424</v>
      </c>
      <c r="F22" s="44">
        <f t="shared" si="5"/>
        <v>912.1384796202849</v>
      </c>
      <c r="G22" s="44">
        <f t="shared" si="2"/>
        <v>0</v>
      </c>
      <c r="H22" s="44">
        <f>+B6*F21</f>
        <v>0</v>
      </c>
      <c r="I22" s="44">
        <f t="shared" si="3"/>
        <v>0</v>
      </c>
      <c r="J22" s="42"/>
      <c r="K22" s="23"/>
      <c r="L22" s="23"/>
    </row>
    <row r="23" spans="1:12" hidden="1" x14ac:dyDescent="0.3">
      <c r="A23" s="17">
        <v>31</v>
      </c>
      <c r="B23" s="27">
        <v>44501</v>
      </c>
      <c r="C23" s="44">
        <f t="shared" si="4"/>
        <v>63.849693573419948</v>
      </c>
      <c r="D23" s="44">
        <f t="shared" si="0"/>
        <v>8.0718007922562265</v>
      </c>
      <c r="E23" s="44">
        <f t="shared" si="1"/>
        <v>55.777892781163722</v>
      </c>
      <c r="F23" s="44">
        <f t="shared" si="5"/>
        <v>904.06667882802867</v>
      </c>
      <c r="G23" s="44">
        <f t="shared" si="2"/>
        <v>0</v>
      </c>
      <c r="H23" s="44">
        <f>+B6*F22</f>
        <v>0</v>
      </c>
      <c r="I23" s="44">
        <f t="shared" si="3"/>
        <v>0</v>
      </c>
      <c r="J23" s="42"/>
      <c r="K23" s="23"/>
      <c r="L23" s="23"/>
    </row>
    <row r="24" spans="1:12" hidden="1" x14ac:dyDescent="0.3">
      <c r="A24" s="17">
        <v>30</v>
      </c>
      <c r="B24" s="27">
        <v>44531</v>
      </c>
      <c r="C24" s="44">
        <f t="shared" si="4"/>
        <v>63.284667517962014</v>
      </c>
      <c r="D24" s="44">
        <f t="shared" si="0"/>
        <v>9.7837352914266162</v>
      </c>
      <c r="E24" s="44">
        <f t="shared" si="1"/>
        <v>53.500932226535397</v>
      </c>
      <c r="F24" s="44">
        <f t="shared" si="5"/>
        <v>894.28294353660203</v>
      </c>
      <c r="G24" s="44">
        <f t="shared" si="2"/>
        <v>0</v>
      </c>
      <c r="H24" s="44">
        <f>B6*F23</f>
        <v>0</v>
      </c>
      <c r="I24" s="44">
        <f t="shared" si="3"/>
        <v>0</v>
      </c>
      <c r="J24" s="42"/>
      <c r="K24" s="23"/>
      <c r="L24" s="23"/>
    </row>
    <row r="25" spans="1:12" hidden="1" x14ac:dyDescent="0.3">
      <c r="A25" s="17">
        <v>31</v>
      </c>
      <c r="B25" s="27">
        <v>44562</v>
      </c>
      <c r="C25" s="44">
        <f>D25+E25+G25+H25+I25+F25</f>
        <v>947.20489307191883</v>
      </c>
      <c r="D25" s="44">
        <f t="shared" si="0"/>
        <v>9.6778565122454268</v>
      </c>
      <c r="E25" s="44">
        <f>$B$3*F24*A24</f>
        <v>52.92194953531672</v>
      </c>
      <c r="F25" s="44">
        <f t="shared" si="5"/>
        <v>884.60508702435664</v>
      </c>
      <c r="G25" s="44">
        <f t="shared" si="2"/>
        <v>0</v>
      </c>
      <c r="H25" s="44">
        <f>B6*F24</f>
        <v>0</v>
      </c>
      <c r="I25" s="44">
        <f t="shared" si="3"/>
        <v>0</v>
      </c>
      <c r="J25" s="42"/>
      <c r="K25" s="23"/>
      <c r="L25" s="23"/>
    </row>
    <row r="26" spans="1:12" hidden="1" x14ac:dyDescent="0.3">
      <c r="A26" s="28" t="s">
        <v>7</v>
      </c>
      <c r="B26" s="29" t="s">
        <v>16</v>
      </c>
      <c r="C26" s="45">
        <f>SUM(C14:C25)</f>
        <v>1678.64837791583</v>
      </c>
      <c r="D26" s="45">
        <f>SUM(D14:D25)</f>
        <v>115.39491297564334</v>
      </c>
      <c r="E26" s="45">
        <f>SUM(E14:E25)</f>
        <v>678.64837791583</v>
      </c>
      <c r="F26" s="45" t="s">
        <v>16</v>
      </c>
      <c r="G26" s="45">
        <f>SUM(G13:G25)</f>
        <v>20</v>
      </c>
      <c r="H26" s="45">
        <f>SUM(H14:H25)</f>
        <v>0</v>
      </c>
      <c r="I26" s="45">
        <f>SUM(I14:I25)</f>
        <v>0</v>
      </c>
      <c r="J26" s="43">
        <f>XIRR(C13:C25,B13:B25)</f>
        <v>1.0683298468589784</v>
      </c>
      <c r="K26" s="30">
        <f>C26+G13</f>
        <v>1698.64837791583</v>
      </c>
      <c r="L26" s="30">
        <f>E26+G26+H26+I26</f>
        <v>698.64837791583</v>
      </c>
    </row>
    <row r="27" spans="1:12" hidden="1" x14ac:dyDescent="0.3"/>
    <row r="28" spans="1:12" hidden="1" x14ac:dyDescent="0.3"/>
    <row r="29" spans="1:12" s="9" customFormat="1" ht="60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68" t="s">
        <v>20</v>
      </c>
      <c r="B30" s="68"/>
      <c r="C30" s="68"/>
      <c r="D30" s="68"/>
      <c r="E30" s="68"/>
      <c r="F30" s="68"/>
      <c r="G30" s="68"/>
      <c r="H30" s="68"/>
      <c r="I30" s="2">
        <v>1000</v>
      </c>
      <c r="J30" s="62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69" t="s">
        <v>22</v>
      </c>
      <c r="B32" s="69"/>
      <c r="C32" s="69"/>
      <c r="D32" s="69"/>
      <c r="E32" s="69"/>
      <c r="F32" s="69"/>
      <c r="G32" s="69"/>
      <c r="H32" s="69"/>
      <c r="I32" s="3">
        <f>B2</f>
        <v>0.72</v>
      </c>
      <c r="J32" s="12"/>
      <c r="K32" s="9"/>
    </row>
    <row r="33" spans="1:11" s="9" customFormat="1" ht="7.2" customHeight="1" x14ac:dyDescent="0.3">
      <c r="A33" s="10"/>
      <c r="B33" s="10"/>
      <c r="C33" s="10"/>
      <c r="D33" s="10"/>
      <c r="E33" s="10"/>
      <c r="F33" s="10"/>
      <c r="G33" s="10"/>
      <c r="H33" s="10"/>
      <c r="I33" s="50"/>
      <c r="J33" s="12"/>
    </row>
    <row r="34" spans="1:11" s="1" customFormat="1" ht="17.399999999999999" x14ac:dyDescent="0.2">
      <c r="A34" s="69" t="s">
        <v>35</v>
      </c>
      <c r="B34" s="69"/>
      <c r="C34" s="69"/>
      <c r="D34" s="69"/>
      <c r="E34" s="69"/>
      <c r="F34" s="69"/>
      <c r="G34" s="69"/>
      <c r="H34" s="69"/>
      <c r="I34" s="64">
        <v>0.02</v>
      </c>
      <c r="J34" s="74"/>
      <c r="K34" s="9"/>
    </row>
    <row r="35" spans="1:11" s="9" customFormat="1" ht="10.199999999999999" customHeight="1" x14ac:dyDescent="0.3">
      <c r="A35" s="13"/>
      <c r="B35" s="13"/>
      <c r="C35" s="13"/>
      <c r="D35" s="13"/>
      <c r="E35" s="13"/>
      <c r="F35" s="13"/>
      <c r="G35" s="13"/>
      <c r="H35" s="13"/>
      <c r="I35" s="11"/>
      <c r="J35" s="12"/>
    </row>
    <row r="36" spans="1:11" s="1" customFormat="1" ht="17.399999999999999" x14ac:dyDescent="0.3">
      <c r="A36" s="69" t="s">
        <v>23</v>
      </c>
      <c r="B36" s="69"/>
      <c r="C36" s="69"/>
      <c r="D36" s="69"/>
      <c r="E36" s="69"/>
      <c r="F36" s="69"/>
      <c r="G36" s="69"/>
      <c r="H36" s="69"/>
      <c r="I36" s="47">
        <f>C14</f>
        <v>70</v>
      </c>
      <c r="J36" s="63" t="s">
        <v>21</v>
      </c>
      <c r="K36" s="9"/>
    </row>
    <row r="37" spans="1:11" s="9" customFormat="1" ht="10.199999999999999" customHeight="1" x14ac:dyDescent="0.3">
      <c r="A37" s="10"/>
      <c r="B37" s="10"/>
      <c r="C37" s="10"/>
      <c r="D37" s="10"/>
      <c r="E37" s="10"/>
      <c r="F37" s="10"/>
      <c r="G37" s="10"/>
      <c r="H37" s="10"/>
      <c r="I37" s="48"/>
      <c r="J37" s="63"/>
    </row>
    <row r="38" spans="1:11" s="1" customFormat="1" ht="17.399999999999999" x14ac:dyDescent="0.3">
      <c r="A38" s="69" t="s">
        <v>28</v>
      </c>
      <c r="B38" s="69"/>
      <c r="C38" s="69"/>
      <c r="D38" s="69"/>
      <c r="E38" s="69"/>
      <c r="F38" s="69"/>
      <c r="G38" s="69"/>
      <c r="H38" s="69"/>
      <c r="I38" s="47">
        <f>L26</f>
        <v>698.64837791583</v>
      </c>
      <c r="J38" s="63" t="s">
        <v>21</v>
      </c>
      <c r="K38" s="9"/>
    </row>
    <row r="39" spans="1:11" s="9" customFormat="1" ht="10.199999999999999" customHeight="1" x14ac:dyDescent="0.3">
      <c r="A39" s="10"/>
      <c r="B39" s="10"/>
      <c r="C39" s="10"/>
      <c r="D39" s="10"/>
      <c r="E39" s="10"/>
      <c r="F39" s="10"/>
      <c r="G39" s="10"/>
      <c r="H39" s="10"/>
      <c r="I39" s="48"/>
      <c r="J39" s="63"/>
    </row>
    <row r="40" spans="1:11" s="1" customFormat="1" ht="17.399999999999999" x14ac:dyDescent="0.3">
      <c r="A40" s="69" t="s">
        <v>29</v>
      </c>
      <c r="B40" s="69"/>
      <c r="C40" s="69"/>
      <c r="D40" s="69"/>
      <c r="E40" s="69"/>
      <c r="F40" s="69"/>
      <c r="G40" s="69"/>
      <c r="H40" s="69"/>
      <c r="I40" s="47">
        <f>K26</f>
        <v>1698.64837791583</v>
      </c>
      <c r="J40" s="63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11"/>
      <c r="J41" s="63"/>
    </row>
    <row r="42" spans="1:11" s="1" customFormat="1" ht="17.399999999999999" x14ac:dyDescent="0.3">
      <c r="A42" s="69" t="s">
        <v>30</v>
      </c>
      <c r="B42" s="69"/>
      <c r="C42" s="69"/>
      <c r="D42" s="69"/>
      <c r="E42" s="69"/>
      <c r="F42" s="69"/>
      <c r="G42" s="69"/>
      <c r="H42" s="69"/>
      <c r="I42" s="4">
        <f>J26</f>
        <v>1.0683298468589784</v>
      </c>
      <c r="J42" s="12"/>
      <c r="K42" s="9"/>
    </row>
    <row r="43" spans="1:11" s="1" customFormat="1" ht="21" customHeight="1" x14ac:dyDescent="0.35">
      <c r="A43" s="5"/>
      <c r="B43" s="5"/>
      <c r="C43" s="5"/>
      <c r="D43" s="5"/>
      <c r="E43" s="6"/>
      <c r="F43" s="7"/>
      <c r="G43" s="8"/>
      <c r="H43" s="5"/>
      <c r="I43" s="5"/>
      <c r="J43" s="9"/>
    </row>
    <row r="44" spans="1:11" s="1" customFormat="1" ht="100.95" customHeight="1" x14ac:dyDescent="0.2">
      <c r="A44" s="71" t="s">
        <v>37</v>
      </c>
      <c r="B44" s="71"/>
      <c r="C44" s="71"/>
      <c r="D44" s="71"/>
      <c r="E44" s="71"/>
      <c r="F44" s="71"/>
      <c r="G44" s="71"/>
      <c r="H44" s="71"/>
      <c r="I44" s="71"/>
      <c r="J44" s="71"/>
    </row>
    <row r="45" spans="1:11" s="1" customFormat="1" ht="40.200000000000003" customHeight="1" x14ac:dyDescent="0.2">
      <c r="A45" s="70" t="s">
        <v>24</v>
      </c>
      <c r="B45" s="70"/>
      <c r="C45" s="70"/>
      <c r="D45" s="70"/>
      <c r="E45" s="70"/>
      <c r="F45" s="70"/>
      <c r="G45" s="70"/>
      <c r="H45" s="70"/>
      <c r="I45" s="70"/>
      <c r="J45" s="70"/>
    </row>
    <row r="46" spans="1:11" s="51" customFormat="1" hidden="1" x14ac:dyDescent="0.3">
      <c r="C46" s="52"/>
    </row>
    <row r="47" spans="1:11" s="51" customFormat="1" hidden="1" x14ac:dyDescent="0.3">
      <c r="C47" s="52"/>
    </row>
  </sheetData>
  <sheetProtection password="CC99" sheet="1" objects="1" scenarios="1" selectLockedCells="1"/>
  <mergeCells count="10">
    <mergeCell ref="E1:E8"/>
    <mergeCell ref="A30:H30"/>
    <mergeCell ref="A32:H32"/>
    <mergeCell ref="A45:J45"/>
    <mergeCell ref="A44:J44"/>
    <mergeCell ref="A36:H36"/>
    <mergeCell ref="A38:H38"/>
    <mergeCell ref="A40:H40"/>
    <mergeCell ref="A42:H42"/>
    <mergeCell ref="A34:H3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topLeftCell="A29" workbookViewId="0">
      <selection activeCell="I31" sqref="I31"/>
    </sheetView>
  </sheetViews>
  <sheetFormatPr defaultColWidth="0" defaultRowHeight="14.4" zeroHeight="1" x14ac:dyDescent="0.3"/>
  <cols>
    <col min="1" max="1" width="12.6640625" style="17" bestFit="1" customWidth="1"/>
    <col min="2" max="2" width="12.44140625" style="17" bestFit="1" customWidth="1"/>
    <col min="3" max="3" width="10.88671875" style="23" bestFit="1" customWidth="1"/>
    <col min="4" max="4" width="11" style="17" customWidth="1"/>
    <col min="5" max="5" width="12.44140625" style="17" bestFit="1" customWidth="1"/>
    <col min="6" max="6" width="11.88671875" style="17" bestFit="1" customWidth="1"/>
    <col min="7" max="7" width="8" style="17" bestFit="1" customWidth="1"/>
    <col min="8" max="8" width="27.33203125" style="17" customWidth="1"/>
    <col min="9" max="9" width="23.109375" style="17" bestFit="1" customWidth="1"/>
    <col min="10" max="10" width="12.88671875" style="17" customWidth="1"/>
    <col min="11" max="11" width="15.109375" style="17" hidden="1" customWidth="1"/>
    <col min="12" max="12" width="12.88671875" style="17" hidden="1" customWidth="1"/>
    <col min="13" max="16384" width="8.88671875" style="17" hidden="1"/>
  </cols>
  <sheetData>
    <row r="1" spans="1:12" ht="15" hidden="1" customHeight="1" x14ac:dyDescent="0.3">
      <c r="A1" s="31" t="s">
        <v>0</v>
      </c>
      <c r="B1" s="32">
        <f>I30</f>
        <v>200000</v>
      </c>
      <c r="C1" s="33"/>
      <c r="D1" s="34"/>
      <c r="E1" s="72" t="s">
        <v>12</v>
      </c>
      <c r="F1" s="66"/>
      <c r="G1" s="16"/>
      <c r="H1" s="16"/>
      <c r="I1" s="16"/>
      <c r="J1" s="16"/>
    </row>
    <row r="2" spans="1:12" ht="15" hidden="1" customHeight="1" x14ac:dyDescent="0.3">
      <c r="A2" s="35" t="s">
        <v>1</v>
      </c>
      <c r="B2" s="36">
        <v>0.72</v>
      </c>
      <c r="C2" s="37"/>
      <c r="D2" s="37"/>
      <c r="E2" s="73"/>
      <c r="F2" s="67"/>
      <c r="G2" s="18"/>
      <c r="H2" s="18"/>
      <c r="I2" s="18"/>
      <c r="J2" s="18"/>
      <c r="K2" s="19"/>
    </row>
    <row r="3" spans="1:12" ht="15" hidden="1" customHeight="1" x14ac:dyDescent="0.3">
      <c r="A3" s="35" t="s">
        <v>18</v>
      </c>
      <c r="B3" s="49">
        <f>B2/B10</f>
        <v>1.9726027397260273E-3</v>
      </c>
      <c r="C3" s="37"/>
      <c r="D3" s="37"/>
      <c r="E3" s="73"/>
      <c r="F3" s="67"/>
      <c r="G3" s="18"/>
      <c r="H3" s="18"/>
      <c r="I3" s="18"/>
      <c r="J3" s="18"/>
      <c r="K3" s="19"/>
    </row>
    <row r="4" spans="1:12" ht="15" hidden="1" customHeight="1" x14ac:dyDescent="0.3">
      <c r="A4" s="35" t="s">
        <v>34</v>
      </c>
      <c r="B4" s="36">
        <v>0.08</v>
      </c>
      <c r="C4" s="37"/>
      <c r="D4" s="37"/>
      <c r="E4" s="73"/>
      <c r="F4" s="67"/>
      <c r="G4" s="18"/>
      <c r="H4" s="18"/>
      <c r="I4" s="18"/>
      <c r="J4" s="18"/>
      <c r="K4" s="19"/>
    </row>
    <row r="5" spans="1:12" ht="15" hidden="1" customHeight="1" x14ac:dyDescent="0.3">
      <c r="A5" s="35" t="s">
        <v>6</v>
      </c>
      <c r="B5" s="36">
        <v>0.01</v>
      </c>
      <c r="C5" s="37"/>
      <c r="D5" s="37"/>
      <c r="E5" s="73"/>
      <c r="F5" s="67"/>
      <c r="G5" s="18"/>
      <c r="H5" s="18"/>
      <c r="I5" s="18"/>
      <c r="J5" s="18"/>
    </row>
    <row r="6" spans="1:12" ht="15" hidden="1" customHeight="1" x14ac:dyDescent="0.3">
      <c r="A6" s="35" t="s">
        <v>10</v>
      </c>
      <c r="B6" s="36">
        <v>0</v>
      </c>
      <c r="C6" s="37"/>
      <c r="D6" s="37"/>
      <c r="E6" s="73"/>
      <c r="F6" s="67"/>
      <c r="G6" s="18"/>
      <c r="H6" s="18"/>
      <c r="I6" s="18"/>
      <c r="J6" s="18"/>
    </row>
    <row r="7" spans="1:12" ht="15" hidden="1" customHeight="1" x14ac:dyDescent="0.3">
      <c r="A7" s="35" t="s">
        <v>25</v>
      </c>
      <c r="B7" s="36">
        <v>0.02</v>
      </c>
      <c r="C7" s="38">
        <v>0</v>
      </c>
      <c r="D7" s="39" t="s">
        <v>26</v>
      </c>
      <c r="E7" s="73"/>
      <c r="F7" s="67"/>
      <c r="G7" s="18"/>
      <c r="H7" s="18"/>
      <c r="I7" s="18"/>
      <c r="J7" s="18"/>
    </row>
    <row r="8" spans="1:12" ht="15" hidden="1" customHeight="1" x14ac:dyDescent="0.3">
      <c r="A8" s="35" t="s">
        <v>9</v>
      </c>
      <c r="B8" s="40">
        <v>0</v>
      </c>
      <c r="C8" s="37"/>
      <c r="D8" s="37"/>
      <c r="E8" s="73"/>
      <c r="F8" s="67"/>
      <c r="G8" s="18"/>
      <c r="H8" s="18"/>
      <c r="I8" s="18"/>
      <c r="J8" s="18"/>
    </row>
    <row r="9" spans="1:12" ht="15" hidden="1" customHeight="1" x14ac:dyDescent="0.3">
      <c r="A9" s="53" t="s">
        <v>32</v>
      </c>
      <c r="B9" s="54">
        <f>B4+B8/B1</f>
        <v>0.08</v>
      </c>
      <c r="C9" s="55"/>
      <c r="D9" s="55"/>
      <c r="E9" s="55"/>
      <c r="F9" s="56"/>
      <c r="G9" s="18"/>
      <c r="H9" s="18"/>
      <c r="I9" s="18"/>
      <c r="J9" s="18"/>
    </row>
    <row r="10" spans="1:12" s="21" customFormat="1" ht="14.4" hidden="1" customHeight="1" x14ac:dyDescent="0.3">
      <c r="A10" s="57" t="s">
        <v>13</v>
      </c>
      <c r="B10" s="58">
        <f>SUM(A14:A25)</f>
        <v>365</v>
      </c>
      <c r="C10" s="59"/>
      <c r="D10" s="59"/>
      <c r="E10" s="59"/>
      <c r="F10" s="60"/>
      <c r="G10" s="20"/>
    </row>
    <row r="11" spans="1:12" hidden="1" x14ac:dyDescent="0.3">
      <c r="B11" s="22"/>
    </row>
    <row r="12" spans="1:12" s="26" customFormat="1" ht="28.8" hidden="1" x14ac:dyDescent="0.3">
      <c r="A12" s="24" t="s">
        <v>2</v>
      </c>
      <c r="B12" s="25" t="s">
        <v>15</v>
      </c>
      <c r="C12" s="25" t="s">
        <v>3</v>
      </c>
      <c r="D12" s="25" t="s">
        <v>4</v>
      </c>
      <c r="E12" s="25" t="s">
        <v>5</v>
      </c>
      <c r="F12" s="25" t="s">
        <v>17</v>
      </c>
      <c r="G12" s="25" t="s">
        <v>11</v>
      </c>
      <c r="H12" s="25" t="s">
        <v>10</v>
      </c>
      <c r="I12" s="25" t="s">
        <v>6</v>
      </c>
      <c r="J12" s="41" t="s">
        <v>19</v>
      </c>
      <c r="K12" s="25" t="s">
        <v>14</v>
      </c>
      <c r="L12" s="25" t="s">
        <v>8</v>
      </c>
    </row>
    <row r="13" spans="1:12" hidden="1" x14ac:dyDescent="0.3">
      <c r="B13" s="27">
        <v>44197</v>
      </c>
      <c r="C13" s="44">
        <f>(-1)*B1+B1*B7+C7</f>
        <v>-196000</v>
      </c>
      <c r="D13" s="44"/>
      <c r="E13" s="44"/>
      <c r="F13" s="44"/>
      <c r="G13" s="46">
        <f>(B1)*B7+C7</f>
        <v>4000</v>
      </c>
      <c r="H13" s="44"/>
      <c r="I13" s="44"/>
      <c r="J13" s="42"/>
      <c r="K13" s="23"/>
      <c r="L13" s="23"/>
    </row>
    <row r="14" spans="1:12" hidden="1" x14ac:dyDescent="0.3">
      <c r="A14" s="17">
        <v>31</v>
      </c>
      <c r="B14" s="27">
        <v>44228</v>
      </c>
      <c r="C14" s="44">
        <f>D14+E14+G14+H14+I14</f>
        <v>16000</v>
      </c>
      <c r="D14" s="44">
        <f>$B$9*B1-E14-G14-I14</f>
        <v>1769.8630136986303</v>
      </c>
      <c r="E14" s="44">
        <f>$B$3*B1*A14</f>
        <v>12230.13698630137</v>
      </c>
      <c r="F14" s="44">
        <f>B1-D14</f>
        <v>198230.13698630137</v>
      </c>
      <c r="G14" s="44">
        <f>B8</f>
        <v>0</v>
      </c>
      <c r="H14" s="44">
        <f>(-1)*B6*C13</f>
        <v>0</v>
      </c>
      <c r="I14" s="44">
        <f>B1*B5</f>
        <v>2000</v>
      </c>
      <c r="J14" s="42"/>
      <c r="K14" s="23"/>
      <c r="L14" s="23"/>
    </row>
    <row r="15" spans="1:12" hidden="1" x14ac:dyDescent="0.3">
      <c r="A15" s="17">
        <v>28</v>
      </c>
      <c r="B15" s="27">
        <v>44256</v>
      </c>
      <c r="C15" s="44">
        <f>D15+E15+G15+H15+I15</f>
        <v>15858.410958904107</v>
      </c>
      <c r="D15" s="44">
        <f t="shared" ref="D15:D25" si="0">$B$9*F14-E15-G15-H15-I15</f>
        <v>2927.2888722086691</v>
      </c>
      <c r="E15" s="44">
        <f t="shared" ref="E15:E24" si="1">$B$3*F14*A15</f>
        <v>10948.820716832426</v>
      </c>
      <c r="F15" s="44">
        <f>F14-D15</f>
        <v>195302.84811409269</v>
      </c>
      <c r="G15" s="44">
        <f t="shared" ref="G15:G25" si="2">$B$8</f>
        <v>0</v>
      </c>
      <c r="H15" s="44">
        <f>+B6*F14</f>
        <v>0</v>
      </c>
      <c r="I15" s="44">
        <f t="shared" ref="I15:I25" si="3">F14*$B$5</f>
        <v>1982.3013698630136</v>
      </c>
      <c r="J15" s="42"/>
      <c r="K15" s="23"/>
      <c r="L15" s="23"/>
    </row>
    <row r="16" spans="1:12" hidden="1" x14ac:dyDescent="0.3">
      <c r="A16" s="17">
        <v>31</v>
      </c>
      <c r="B16" s="27">
        <v>44287</v>
      </c>
      <c r="C16" s="44">
        <f t="shared" ref="C16:C24" si="4">D16+E16+G16+H16+I16</f>
        <v>15624.227849127416</v>
      </c>
      <c r="D16" s="44">
        <f t="shared" si="0"/>
        <v>1728.2964367356694</v>
      </c>
      <c r="E16" s="44">
        <f t="shared" si="1"/>
        <v>11942.902931250819</v>
      </c>
      <c r="F16" s="44">
        <f t="shared" ref="F16:F25" si="5">F15-D16</f>
        <v>193574.55167735703</v>
      </c>
      <c r="G16" s="44">
        <f t="shared" si="2"/>
        <v>0</v>
      </c>
      <c r="H16" s="44">
        <f>B6*F15</f>
        <v>0</v>
      </c>
      <c r="I16" s="44">
        <f t="shared" si="3"/>
        <v>1953.0284811409269</v>
      </c>
      <c r="J16" s="42"/>
      <c r="K16" s="23"/>
      <c r="L16" s="23"/>
    </row>
    <row r="17" spans="1:12" hidden="1" x14ac:dyDescent="0.3">
      <c r="A17" s="17">
        <v>30</v>
      </c>
      <c r="B17" s="27">
        <v>44317</v>
      </c>
      <c r="C17" s="44">
        <f t="shared" si="4"/>
        <v>15485.964134188562</v>
      </c>
      <c r="D17" s="44">
        <f t="shared" si="0"/>
        <v>2094.847888015232</v>
      </c>
      <c r="E17" s="44">
        <f t="shared" si="1"/>
        <v>11455.37072939976</v>
      </c>
      <c r="F17" s="44">
        <f t="shared" si="5"/>
        <v>191479.70378934179</v>
      </c>
      <c r="G17" s="44">
        <f t="shared" si="2"/>
        <v>0</v>
      </c>
      <c r="H17" s="44">
        <f>+B6*F16</f>
        <v>0</v>
      </c>
      <c r="I17" s="44">
        <f t="shared" si="3"/>
        <v>1935.7455167735702</v>
      </c>
      <c r="J17" s="42"/>
      <c r="K17" s="23"/>
      <c r="L17" s="23"/>
    </row>
    <row r="18" spans="1:12" hidden="1" x14ac:dyDescent="0.3">
      <c r="A18" s="17">
        <v>31</v>
      </c>
      <c r="B18" s="27">
        <v>44348</v>
      </c>
      <c r="C18" s="44">
        <f t="shared" si="4"/>
        <v>15318.376303147343</v>
      </c>
      <c r="D18" s="44">
        <f t="shared" si="0"/>
        <v>1694.4642280536291</v>
      </c>
      <c r="E18" s="44">
        <f t="shared" si="1"/>
        <v>11709.115037200296</v>
      </c>
      <c r="F18" s="44">
        <f t="shared" si="5"/>
        <v>189785.23956128815</v>
      </c>
      <c r="G18" s="44">
        <f t="shared" si="2"/>
        <v>0</v>
      </c>
      <c r="H18" s="44">
        <f>+B6*F17</f>
        <v>0</v>
      </c>
      <c r="I18" s="44">
        <f t="shared" si="3"/>
        <v>1914.7970378934178</v>
      </c>
      <c r="J18" s="42"/>
      <c r="K18" s="23"/>
      <c r="L18" s="23"/>
    </row>
    <row r="19" spans="1:12" hidden="1" x14ac:dyDescent="0.3">
      <c r="A19" s="17">
        <v>30</v>
      </c>
      <c r="B19" s="27">
        <v>44378</v>
      </c>
      <c r="C19" s="44">
        <f t="shared" si="4"/>
        <v>15182.819164903052</v>
      </c>
      <c r="D19" s="44">
        <f t="shared" si="0"/>
        <v>2053.8402637454487</v>
      </c>
      <c r="E19" s="44">
        <f t="shared" si="1"/>
        <v>11231.126505544722</v>
      </c>
      <c r="F19" s="44">
        <f t="shared" si="5"/>
        <v>187731.3992975427</v>
      </c>
      <c r="G19" s="44">
        <f t="shared" si="2"/>
        <v>0</v>
      </c>
      <c r="H19" s="44">
        <f>+B6*F18</f>
        <v>0</v>
      </c>
      <c r="I19" s="44">
        <f t="shared" si="3"/>
        <v>1897.8523956128815</v>
      </c>
      <c r="J19" s="42"/>
      <c r="K19" s="23"/>
      <c r="L19" s="23"/>
    </row>
    <row r="20" spans="1:12" hidden="1" x14ac:dyDescent="0.3">
      <c r="A20" s="17">
        <v>31</v>
      </c>
      <c r="B20" s="27">
        <v>44409</v>
      </c>
      <c r="C20" s="44">
        <f t="shared" si="4"/>
        <v>15018.511943803416</v>
      </c>
      <c r="D20" s="44">
        <f t="shared" si="0"/>
        <v>1661.2943006330515</v>
      </c>
      <c r="E20" s="44">
        <f t="shared" si="1"/>
        <v>11479.903650194938</v>
      </c>
      <c r="F20" s="44">
        <f t="shared" si="5"/>
        <v>186070.10499690965</v>
      </c>
      <c r="G20" s="44">
        <f t="shared" si="2"/>
        <v>0</v>
      </c>
      <c r="H20" s="44">
        <f>B6*F19</f>
        <v>0</v>
      </c>
      <c r="I20" s="44">
        <f t="shared" si="3"/>
        <v>1877.313992975427</v>
      </c>
      <c r="J20" s="42"/>
      <c r="K20" s="23"/>
      <c r="L20" s="23"/>
    </row>
    <row r="21" spans="1:12" hidden="1" x14ac:dyDescent="0.3">
      <c r="A21" s="17">
        <v>31</v>
      </c>
      <c r="B21" s="27">
        <v>44440</v>
      </c>
      <c r="C21" s="44">
        <f t="shared" si="4"/>
        <v>14885.608399752773</v>
      </c>
      <c r="D21" s="44">
        <f t="shared" si="0"/>
        <v>1646.5929839452549</v>
      </c>
      <c r="E21" s="44">
        <f t="shared" si="1"/>
        <v>11378.314365838422</v>
      </c>
      <c r="F21" s="44">
        <f t="shared" si="5"/>
        <v>184423.51201296441</v>
      </c>
      <c r="G21" s="44">
        <f t="shared" si="2"/>
        <v>0</v>
      </c>
      <c r="H21" s="44">
        <f>+B6*F20</f>
        <v>0</v>
      </c>
      <c r="I21" s="44">
        <f t="shared" si="3"/>
        <v>1860.7010499690966</v>
      </c>
      <c r="J21" s="42"/>
      <c r="K21" s="23"/>
      <c r="L21" s="23"/>
    </row>
    <row r="22" spans="1:12" hidden="1" x14ac:dyDescent="0.3">
      <c r="A22" s="17">
        <v>30</v>
      </c>
      <c r="B22" s="27">
        <v>44470</v>
      </c>
      <c r="C22" s="44">
        <f t="shared" si="4"/>
        <v>14753.880961037154</v>
      </c>
      <c r="D22" s="44">
        <f t="shared" si="0"/>
        <v>1995.8160889074243</v>
      </c>
      <c r="E22" s="44">
        <f t="shared" si="1"/>
        <v>10913.829752000085</v>
      </c>
      <c r="F22" s="44">
        <f t="shared" si="5"/>
        <v>182427.69592405698</v>
      </c>
      <c r="G22" s="44">
        <f t="shared" si="2"/>
        <v>0</v>
      </c>
      <c r="H22" s="44">
        <f>+B6*F21</f>
        <v>0</v>
      </c>
      <c r="I22" s="44">
        <f t="shared" si="3"/>
        <v>1844.2351201296442</v>
      </c>
      <c r="J22" s="42"/>
      <c r="K22" s="23"/>
      <c r="L22" s="23"/>
    </row>
    <row r="23" spans="1:12" hidden="1" x14ac:dyDescent="0.3">
      <c r="A23" s="17">
        <v>31</v>
      </c>
      <c r="B23" s="27">
        <v>44501</v>
      </c>
      <c r="C23" s="44">
        <f t="shared" si="4"/>
        <v>14594.215673924558</v>
      </c>
      <c r="D23" s="44">
        <f t="shared" si="0"/>
        <v>1614.3601584512448</v>
      </c>
      <c r="E23" s="44">
        <f t="shared" si="1"/>
        <v>11155.578556232744</v>
      </c>
      <c r="F23" s="44">
        <f t="shared" si="5"/>
        <v>180813.33576560573</v>
      </c>
      <c r="G23" s="44">
        <f t="shared" si="2"/>
        <v>0</v>
      </c>
      <c r="H23" s="44">
        <f>+B6*F22</f>
        <v>0</v>
      </c>
      <c r="I23" s="44">
        <f t="shared" si="3"/>
        <v>1824.2769592405698</v>
      </c>
      <c r="J23" s="42"/>
      <c r="K23" s="23"/>
      <c r="L23" s="23"/>
    </row>
    <row r="24" spans="1:12" hidden="1" x14ac:dyDescent="0.3">
      <c r="A24" s="17">
        <v>30</v>
      </c>
      <c r="B24" s="27">
        <v>44531</v>
      </c>
      <c r="C24" s="44">
        <f t="shared" si="4"/>
        <v>14465.066861248459</v>
      </c>
      <c r="D24" s="44">
        <f t="shared" si="0"/>
        <v>1956.7470582853221</v>
      </c>
      <c r="E24" s="44">
        <f t="shared" si="1"/>
        <v>10700.186445307079</v>
      </c>
      <c r="F24" s="44">
        <f t="shared" si="5"/>
        <v>178856.58870732042</v>
      </c>
      <c r="G24" s="44">
        <f t="shared" si="2"/>
        <v>0</v>
      </c>
      <c r="H24" s="44">
        <f>B6*F23</f>
        <v>0</v>
      </c>
      <c r="I24" s="44">
        <f t="shared" si="3"/>
        <v>1808.1333576560573</v>
      </c>
      <c r="J24" s="42"/>
      <c r="K24" s="23"/>
      <c r="L24" s="23"/>
    </row>
    <row r="25" spans="1:12" hidden="1" x14ac:dyDescent="0.3">
      <c r="A25" s="17">
        <v>31</v>
      </c>
      <c r="B25" s="27">
        <v>44562</v>
      </c>
      <c r="C25" s="44">
        <f>D25+E25+G25+H25+I25+F25</f>
        <v>191229.54450145696</v>
      </c>
      <c r="D25" s="44">
        <f t="shared" si="0"/>
        <v>1935.5713024490849</v>
      </c>
      <c r="E25" s="44">
        <f>$B$3*F24*A24</f>
        <v>10584.389907063345</v>
      </c>
      <c r="F25" s="44">
        <f t="shared" si="5"/>
        <v>176921.01740487132</v>
      </c>
      <c r="G25" s="44">
        <f t="shared" si="2"/>
        <v>0</v>
      </c>
      <c r="H25" s="44">
        <f>B6*F24</f>
        <v>0</v>
      </c>
      <c r="I25" s="44">
        <f t="shared" si="3"/>
        <v>1788.5658870732043</v>
      </c>
      <c r="J25" s="42"/>
      <c r="K25" s="23"/>
      <c r="L25" s="23"/>
    </row>
    <row r="26" spans="1:12" hidden="1" x14ac:dyDescent="0.3">
      <c r="A26" s="28" t="s">
        <v>7</v>
      </c>
      <c r="B26" s="29" t="s">
        <v>16</v>
      </c>
      <c r="C26" s="45">
        <f>SUM(C14:C25)</f>
        <v>358416.62675149378</v>
      </c>
      <c r="D26" s="45">
        <f>SUM(D14:D25)</f>
        <v>23078.982595128655</v>
      </c>
      <c r="E26" s="45">
        <f>SUM(E14:E25)</f>
        <v>135729.67558316598</v>
      </c>
      <c r="F26" s="45" t="s">
        <v>16</v>
      </c>
      <c r="G26" s="45">
        <f>SUM(G13:G25)</f>
        <v>4000</v>
      </c>
      <c r="H26" s="45">
        <f>SUM(H14:H25)</f>
        <v>0</v>
      </c>
      <c r="I26" s="45">
        <f>SUM(I14:I25)</f>
        <v>22686.951168327811</v>
      </c>
      <c r="J26" s="43">
        <f>XIRR(C13:C25,B13:B25)</f>
        <v>1.3188101887702943</v>
      </c>
      <c r="K26" s="30">
        <f>C26+G13</f>
        <v>362416.62675149378</v>
      </c>
      <c r="L26" s="30">
        <f>E26+G26+H26+I26</f>
        <v>162416.62675149378</v>
      </c>
    </row>
    <row r="27" spans="1:12" hidden="1" x14ac:dyDescent="0.3"/>
    <row r="28" spans="1:12" hidden="1" x14ac:dyDescent="0.3"/>
    <row r="29" spans="1:12" s="9" customFormat="1" ht="46.2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68" t="s">
        <v>20</v>
      </c>
      <c r="B30" s="68"/>
      <c r="C30" s="68"/>
      <c r="D30" s="68"/>
      <c r="E30" s="68"/>
      <c r="F30" s="68"/>
      <c r="G30" s="68"/>
      <c r="H30" s="68"/>
      <c r="I30" s="2">
        <v>200000</v>
      </c>
      <c r="J30" s="14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69" t="s">
        <v>22</v>
      </c>
      <c r="B32" s="69"/>
      <c r="C32" s="69"/>
      <c r="D32" s="69"/>
      <c r="E32" s="69"/>
      <c r="F32" s="69"/>
      <c r="G32" s="69"/>
      <c r="H32" s="69"/>
      <c r="I32" s="3">
        <f>B2</f>
        <v>0.72</v>
      </c>
      <c r="J32" s="12"/>
      <c r="K32" s="9"/>
    </row>
    <row r="33" spans="1:11" s="9" customFormat="1" ht="10.199999999999999" customHeight="1" x14ac:dyDescent="0.3">
      <c r="A33" s="10"/>
      <c r="B33" s="10"/>
      <c r="C33" s="10"/>
      <c r="D33" s="10"/>
      <c r="E33" s="10"/>
      <c r="F33" s="10"/>
      <c r="G33" s="10"/>
      <c r="H33" s="10"/>
      <c r="I33" s="50"/>
      <c r="J33" s="12"/>
    </row>
    <row r="34" spans="1:11" s="1" customFormat="1" ht="17.399999999999999" x14ac:dyDescent="0.3">
      <c r="A34" s="69" t="s">
        <v>27</v>
      </c>
      <c r="B34" s="69"/>
      <c r="C34" s="69"/>
      <c r="D34" s="69"/>
      <c r="E34" s="69"/>
      <c r="F34" s="69"/>
      <c r="G34" s="69"/>
      <c r="H34" s="69"/>
      <c r="I34" s="61" t="s">
        <v>31</v>
      </c>
      <c r="J34" s="65"/>
      <c r="K34" s="9"/>
    </row>
    <row r="35" spans="1:11" s="9" customFormat="1" ht="6.6" customHeight="1" x14ac:dyDescent="0.3">
      <c r="A35" s="10"/>
      <c r="B35" s="10"/>
      <c r="C35" s="10"/>
      <c r="D35" s="10"/>
      <c r="E35" s="10"/>
      <c r="F35" s="10"/>
      <c r="G35" s="10"/>
      <c r="H35" s="10"/>
      <c r="I35" s="50"/>
      <c r="J35" s="50"/>
    </row>
    <row r="36" spans="1:11" s="1" customFormat="1" ht="17.399999999999999" x14ac:dyDescent="0.3">
      <c r="A36" s="69" t="s">
        <v>35</v>
      </c>
      <c r="B36" s="69"/>
      <c r="C36" s="69"/>
      <c r="D36" s="69"/>
      <c r="E36" s="69"/>
      <c r="F36" s="69"/>
      <c r="G36" s="69"/>
      <c r="H36" s="69"/>
      <c r="I36" s="64">
        <v>0.02</v>
      </c>
      <c r="J36" s="50"/>
      <c r="K36" s="9"/>
    </row>
    <row r="37" spans="1:11" s="9" customFormat="1" ht="9" customHeight="1" x14ac:dyDescent="0.3">
      <c r="A37" s="10"/>
      <c r="B37" s="10"/>
      <c r="C37" s="10"/>
      <c r="D37" s="10"/>
      <c r="E37" s="10"/>
      <c r="F37" s="10"/>
      <c r="G37" s="10"/>
      <c r="H37" s="10"/>
      <c r="I37" s="50"/>
      <c r="J37" s="12"/>
    </row>
    <row r="38" spans="1:11" s="1" customFormat="1" ht="17.399999999999999" x14ac:dyDescent="0.3">
      <c r="A38" s="69" t="s">
        <v>23</v>
      </c>
      <c r="B38" s="69"/>
      <c r="C38" s="69"/>
      <c r="D38" s="69"/>
      <c r="E38" s="69"/>
      <c r="F38" s="69"/>
      <c r="G38" s="69"/>
      <c r="H38" s="69"/>
      <c r="I38" s="47">
        <f>C14</f>
        <v>16000</v>
      </c>
      <c r="J38" s="12" t="s">
        <v>21</v>
      </c>
      <c r="K38" s="9"/>
    </row>
    <row r="39" spans="1:11" s="9" customFormat="1" ht="10.199999999999999" customHeight="1" x14ac:dyDescent="0.3">
      <c r="A39" s="10"/>
      <c r="B39" s="10"/>
      <c r="C39" s="10"/>
      <c r="D39" s="10"/>
      <c r="E39" s="10"/>
      <c r="F39" s="10"/>
      <c r="G39" s="10"/>
      <c r="H39" s="10"/>
      <c r="I39" s="48"/>
      <c r="J39" s="12"/>
    </row>
    <row r="40" spans="1:11" s="1" customFormat="1" ht="17.399999999999999" x14ac:dyDescent="0.3">
      <c r="A40" s="69" t="s">
        <v>28</v>
      </c>
      <c r="B40" s="69"/>
      <c r="C40" s="69"/>
      <c r="D40" s="69"/>
      <c r="E40" s="69"/>
      <c r="F40" s="69"/>
      <c r="G40" s="69"/>
      <c r="H40" s="69"/>
      <c r="I40" s="47">
        <f>L26</f>
        <v>162416.62675149378</v>
      </c>
      <c r="J40" s="12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48"/>
      <c r="J41" s="12"/>
    </row>
    <row r="42" spans="1:11" s="1" customFormat="1" ht="17.399999999999999" x14ac:dyDescent="0.3">
      <c r="A42" s="69" t="s">
        <v>29</v>
      </c>
      <c r="B42" s="69"/>
      <c r="C42" s="69"/>
      <c r="D42" s="69"/>
      <c r="E42" s="69"/>
      <c r="F42" s="69"/>
      <c r="G42" s="69"/>
      <c r="H42" s="69"/>
      <c r="I42" s="47">
        <f>K26</f>
        <v>362416.62675149378</v>
      </c>
      <c r="J42" s="12" t="s">
        <v>21</v>
      </c>
      <c r="K42" s="9"/>
    </row>
    <row r="43" spans="1:11" s="9" customFormat="1" ht="10.199999999999999" customHeight="1" x14ac:dyDescent="0.3">
      <c r="A43" s="10"/>
      <c r="B43" s="10"/>
      <c r="C43" s="10"/>
      <c r="D43" s="10"/>
      <c r="E43" s="10"/>
      <c r="F43" s="10"/>
      <c r="G43" s="10"/>
      <c r="H43" s="10"/>
      <c r="I43" s="11"/>
      <c r="J43" s="12"/>
    </row>
    <row r="44" spans="1:11" s="1" customFormat="1" ht="17.399999999999999" x14ac:dyDescent="0.3">
      <c r="A44" s="69" t="s">
        <v>30</v>
      </c>
      <c r="B44" s="69"/>
      <c r="C44" s="69"/>
      <c r="D44" s="69"/>
      <c r="E44" s="69"/>
      <c r="F44" s="69"/>
      <c r="G44" s="69"/>
      <c r="H44" s="69"/>
      <c r="I44" s="4">
        <f>J26</f>
        <v>1.3188101887702943</v>
      </c>
      <c r="J44" s="12"/>
      <c r="K44" s="9"/>
    </row>
    <row r="45" spans="1:11" s="1" customFormat="1" ht="21" customHeight="1" x14ac:dyDescent="0.35">
      <c r="A45" s="5"/>
      <c r="B45" s="5"/>
      <c r="C45" s="5"/>
      <c r="D45" s="5"/>
      <c r="E45" s="6"/>
      <c r="F45" s="7"/>
      <c r="G45" s="8"/>
      <c r="H45" s="5"/>
      <c r="I45" s="5"/>
      <c r="J45" s="9"/>
    </row>
    <row r="46" spans="1:11" s="1" customFormat="1" ht="100.95" customHeight="1" x14ac:dyDescent="0.2">
      <c r="A46" s="71" t="s">
        <v>36</v>
      </c>
      <c r="B46" s="71"/>
      <c r="C46" s="71"/>
      <c r="D46" s="71"/>
      <c r="E46" s="71"/>
      <c r="F46" s="71"/>
      <c r="G46" s="71"/>
      <c r="H46" s="71"/>
      <c r="I46" s="71"/>
      <c r="J46" s="71"/>
    </row>
    <row r="47" spans="1:11" s="1" customFormat="1" ht="40.200000000000003" customHeight="1" x14ac:dyDescent="0.2">
      <c r="A47" s="70" t="s">
        <v>24</v>
      </c>
      <c r="B47" s="70"/>
      <c r="C47" s="70"/>
      <c r="D47" s="70"/>
      <c r="E47" s="70"/>
      <c r="F47" s="70"/>
      <c r="G47" s="70"/>
      <c r="H47" s="70"/>
      <c r="I47" s="70"/>
      <c r="J47" s="70"/>
    </row>
    <row r="48" spans="1:11" hidden="1" x14ac:dyDescent="0.3"/>
  </sheetData>
  <sheetProtection password="CC99" sheet="1" objects="1" scenarios="1"/>
  <mergeCells count="11">
    <mergeCell ref="E1:F8"/>
    <mergeCell ref="A42:H42"/>
    <mergeCell ref="A44:H44"/>
    <mergeCell ref="A46:J46"/>
    <mergeCell ref="A47:J47"/>
    <mergeCell ref="A30:H30"/>
    <mergeCell ref="A32:H32"/>
    <mergeCell ref="A34:H34"/>
    <mergeCell ref="A38:H38"/>
    <mergeCell ref="A40:H40"/>
    <mergeCell ref="A36:H3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Картка СВ White +_без страховки</vt:lpstr>
      <vt:lpstr>Картка СВ White +_із страховкою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Sniff</dc:creator>
  <cp:lastModifiedBy>Бока Андрій</cp:lastModifiedBy>
  <dcterms:created xsi:type="dcterms:W3CDTF">2020-04-10T13:41:21Z</dcterms:created>
  <dcterms:modified xsi:type="dcterms:W3CDTF">2022-12-29T14:40:48Z</dcterms:modified>
</cp:coreProperties>
</file>