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 tabRatio="429"/>
  </bookViews>
  <sheets>
    <sheet name="Картка Ідеальна - без страховки" sheetId="9" r:id="rId1"/>
    <sheet name="Картка Ідеальна - із страховкой" sheetId="10" r:id="rId2"/>
  </sheets>
  <calcPr calcId="14562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2" i="10" l="1"/>
  <c r="G25" i="10"/>
  <c r="G24" i="10"/>
  <c r="G23" i="10"/>
  <c r="G22" i="10"/>
  <c r="G21" i="10"/>
  <c r="G20" i="10"/>
  <c r="G19" i="10"/>
  <c r="G18" i="10"/>
  <c r="G17" i="10"/>
  <c r="G16" i="10"/>
  <c r="G15" i="10"/>
  <c r="G14" i="10"/>
  <c r="B10" i="10"/>
  <c r="B3" i="10" s="1"/>
  <c r="B1" i="10"/>
  <c r="I14" i="10" l="1"/>
  <c r="B9" i="10"/>
  <c r="E14" i="10"/>
  <c r="C13" i="10"/>
  <c r="H14" i="10" s="1"/>
  <c r="G13" i="10"/>
  <c r="G26" i="10" s="1"/>
  <c r="D14" i="10" l="1"/>
  <c r="F14" i="10" s="1"/>
  <c r="I15" i="10" s="1"/>
  <c r="C14" i="10" l="1"/>
  <c r="I38" i="10" s="1"/>
  <c r="E15" i="10"/>
  <c r="H15" i="10"/>
  <c r="D15" i="10" l="1"/>
  <c r="C15" i="10" s="1"/>
  <c r="F15" i="10" l="1"/>
  <c r="H16" i="10" s="1"/>
  <c r="I16" i="10"/>
  <c r="E16" i="10" l="1"/>
  <c r="D16" i="10" s="1"/>
  <c r="C16" i="10" l="1"/>
  <c r="F16" i="10"/>
  <c r="H17" i="10" l="1"/>
  <c r="I17" i="10"/>
  <c r="E17" i="10"/>
  <c r="D17" i="10" l="1"/>
  <c r="C17" i="10" s="1"/>
  <c r="F17" i="10" l="1"/>
  <c r="H18" i="10" s="1"/>
  <c r="E18" i="10" l="1"/>
  <c r="I18" i="10"/>
  <c r="D18" i="10" l="1"/>
  <c r="C18" i="10" s="1"/>
  <c r="F18" i="10" l="1"/>
  <c r="E19" i="10" s="1"/>
  <c r="I19" i="10" l="1"/>
  <c r="H19" i="10"/>
  <c r="D19" i="10" l="1"/>
  <c r="C19" i="10" s="1"/>
  <c r="F19" i="10" l="1"/>
  <c r="H20" i="10" s="1"/>
  <c r="I20" i="10" l="1"/>
  <c r="E20" i="10"/>
  <c r="D20" i="10" l="1"/>
  <c r="C20" i="10" s="1"/>
  <c r="F20" i="10" l="1"/>
  <c r="H21" i="10" s="1"/>
  <c r="E21" i="10" l="1"/>
  <c r="I21" i="10"/>
  <c r="D21" i="10" s="1"/>
  <c r="C21" i="10" s="1"/>
  <c r="F21" i="10" l="1"/>
  <c r="I22" i="10" s="1"/>
  <c r="H22" i="10" l="1"/>
  <c r="E22" i="10"/>
  <c r="D22" i="10" l="1"/>
  <c r="C22" i="10" s="1"/>
  <c r="F22" i="10"/>
  <c r="E23" i="10" l="1"/>
  <c r="I23" i="10"/>
  <c r="H23" i="10"/>
  <c r="D23" i="10" l="1"/>
  <c r="C23" i="10" l="1"/>
  <c r="F23" i="10"/>
  <c r="I24" i="10" l="1"/>
  <c r="E24" i="10"/>
  <c r="H24" i="10"/>
  <c r="D24" i="10" l="1"/>
  <c r="I32" i="9"/>
  <c r="C24" i="10" l="1"/>
  <c r="F24" i="10"/>
  <c r="G14" i="9"/>
  <c r="I25" i="10" l="1"/>
  <c r="I26" i="10" s="1"/>
  <c r="E25" i="10"/>
  <c r="E26" i="10" s="1"/>
  <c r="H25" i="10"/>
  <c r="H26" i="10" s="1"/>
  <c r="B1" i="9"/>
  <c r="B9" i="9" s="1"/>
  <c r="D25" i="10" l="1"/>
  <c r="D26" i="10" s="1"/>
  <c r="L26" i="10"/>
  <c r="I40" i="10" s="1"/>
  <c r="I14" i="9"/>
  <c r="G13" i="9"/>
  <c r="C13" i="9"/>
  <c r="B10" i="9"/>
  <c r="B3" i="9" s="1"/>
  <c r="E14" i="9" s="1"/>
  <c r="F25" i="10" l="1"/>
  <c r="C25" i="10" s="1"/>
  <c r="C26" i="10" s="1"/>
  <c r="D14" i="9"/>
  <c r="G25" i="9"/>
  <c r="G24" i="9"/>
  <c r="G23" i="9"/>
  <c r="G22" i="9"/>
  <c r="G21" i="9"/>
  <c r="G20" i="9"/>
  <c r="G19" i="9"/>
  <c r="G18" i="9"/>
  <c r="G17" i="9"/>
  <c r="G16" i="9"/>
  <c r="G15" i="9"/>
  <c r="J26" i="10" l="1"/>
  <c r="I44" i="10" s="1"/>
  <c r="K26" i="10"/>
  <c r="I42" i="10" s="1"/>
  <c r="F14" i="9"/>
  <c r="H14" i="9"/>
  <c r="C14" i="9" s="1"/>
  <c r="G26" i="9"/>
  <c r="I36" i="9" l="1"/>
  <c r="E15" i="9"/>
  <c r="H15" i="9"/>
  <c r="I15" i="9"/>
  <c r="D15" i="9" l="1"/>
  <c r="F15" i="9" s="1"/>
  <c r="E16" i="9" s="1"/>
  <c r="C15" i="9" l="1"/>
  <c r="H16" i="9"/>
  <c r="I16" i="9"/>
  <c r="D16" i="9" l="1"/>
  <c r="C16" i="9" s="1"/>
  <c r="F16" i="9" l="1"/>
  <c r="I17" i="9" s="1"/>
  <c r="E17" i="9" l="1"/>
  <c r="H17" i="9"/>
  <c r="D17" i="9" l="1"/>
  <c r="C17" i="9" s="1"/>
  <c r="F17" i="9" l="1"/>
  <c r="E18" i="9" s="1"/>
  <c r="H18" i="9" l="1"/>
  <c r="I18" i="9"/>
  <c r="D18" i="9" l="1"/>
  <c r="C18" i="9" s="1"/>
  <c r="F18" i="9" l="1"/>
  <c r="I19" i="9" s="1"/>
  <c r="H19" i="9" l="1"/>
  <c r="E19" i="9"/>
  <c r="D19" i="9" l="1"/>
  <c r="C19" i="9" s="1"/>
  <c r="F19" i="9" l="1"/>
  <c r="E20" i="9" s="1"/>
  <c r="H20" i="9" l="1"/>
  <c r="I20" i="9"/>
  <c r="D20" i="9" l="1"/>
  <c r="C20" i="9" s="1"/>
  <c r="F20" i="9" l="1"/>
  <c r="H21" i="9" s="1"/>
  <c r="I21" i="9" l="1"/>
  <c r="E21" i="9"/>
  <c r="D21" i="9" l="1"/>
  <c r="F21" i="9" s="1"/>
  <c r="H22" i="9" s="1"/>
  <c r="I22" i="9" l="1"/>
  <c r="E22" i="9"/>
  <c r="C21" i="9"/>
  <c r="D22" i="9" l="1"/>
  <c r="C22" i="9" s="1"/>
  <c r="F22" i="9" l="1"/>
  <c r="I23" i="9" s="1"/>
  <c r="E23" i="9" l="1"/>
  <c r="H23" i="9"/>
  <c r="D23" i="9" l="1"/>
  <c r="C23" i="9" s="1"/>
  <c r="F23" i="9" l="1"/>
  <c r="H24" i="9" s="1"/>
  <c r="I24" i="9"/>
  <c r="E24" i="9" l="1"/>
  <c r="D24" i="9"/>
  <c r="C24" i="9" s="1"/>
  <c r="F24" i="9" l="1"/>
  <c r="E25" i="9" s="1"/>
  <c r="E26" i="9" s="1"/>
  <c r="I25" i="9" l="1"/>
  <c r="I26" i="9" s="1"/>
  <c r="H25" i="9"/>
  <c r="H26" i="9" s="1"/>
  <c r="L26" i="9" s="1"/>
  <c r="I38" i="9" s="1"/>
  <c r="D25" i="9" l="1"/>
  <c r="F25" i="9" s="1"/>
  <c r="C25" i="9" s="1"/>
  <c r="J26" i="9" s="1"/>
  <c r="I42" i="9" s="1"/>
  <c r="D26" i="9" l="1"/>
  <c r="C26" i="9"/>
  <c r="K26" i="9" s="1"/>
  <c r="I40" i="9" s="1"/>
</calcChain>
</file>

<file path=xl/comments1.xml><?xml version="1.0" encoding="utf-8"?>
<comments xmlns="http://schemas.openxmlformats.org/spreadsheetml/2006/main">
  <authors>
    <author>Бока Андрій</author>
  </authors>
  <commentList>
    <comment ref="G13" authorId="0">
      <text>
        <r>
          <rPr>
            <sz val="10"/>
            <color indexed="81"/>
            <rFont val="Tahoma"/>
            <family val="2"/>
            <charset val="204"/>
          </rPr>
          <t xml:space="preserve">Разова комісія за отримання кредиту шляхом зняття креитних коштів готівковим шляхом.
</t>
        </r>
      </text>
    </comment>
  </commentList>
</comments>
</file>

<file path=xl/comments2.xml><?xml version="1.0" encoding="utf-8"?>
<comments xmlns="http://schemas.openxmlformats.org/spreadsheetml/2006/main">
  <authors>
    <author>Бока Андрій</author>
  </authors>
  <commentList>
    <comment ref="G13" authorId="0">
      <text>
        <r>
          <rPr>
            <sz val="10"/>
            <color indexed="81"/>
            <rFont val="Tahoma"/>
            <family val="2"/>
            <charset val="204"/>
          </rPr>
          <t xml:space="preserve">Разова комісія за отримання кредиту шляхом зняття креитних коштів готівковим шляхом.
</t>
        </r>
      </text>
    </comment>
  </commentList>
</comments>
</file>

<file path=xl/sharedStrings.xml><?xml version="1.0" encoding="utf-8"?>
<sst xmlns="http://schemas.openxmlformats.org/spreadsheetml/2006/main" count="84" uniqueCount="38">
  <si>
    <t>Кредит</t>
  </si>
  <si>
    <t>Ставка</t>
  </si>
  <si>
    <t>Кол-во дней</t>
  </si>
  <si>
    <t>Платёж</t>
  </si>
  <si>
    <t>Тело в платеже</t>
  </si>
  <si>
    <t>% в платеже</t>
  </si>
  <si>
    <t>Страховка</t>
  </si>
  <si>
    <t>Всего</t>
  </si>
  <si>
    <t>Удорожание</t>
  </si>
  <si>
    <t>РКО карты</t>
  </si>
  <si>
    <t>РКО кредита</t>
  </si>
  <si>
    <t>РКО Карты</t>
  </si>
  <si>
    <t>Ввод параметров</t>
  </si>
  <si>
    <t>Дней</t>
  </si>
  <si>
    <t>Общае расходы на кредит</t>
  </si>
  <si>
    <t>Дата платежа</t>
  </si>
  <si>
    <t>-</t>
  </si>
  <si>
    <t>Тело после сплати ОМП</t>
  </si>
  <si>
    <t>Ставка в день</t>
  </si>
  <si>
    <t>Реальна ставка</t>
  </si>
  <si>
    <t>Введіть бажаний розмір Кредитного ліміту</t>
  </si>
  <si>
    <t>грн.</t>
  </si>
  <si>
    <t>Процентна ставка, річних</t>
  </si>
  <si>
    <t>Максимальний розмір щомісячного платежу (в перший місяць користування кредитом)</t>
  </si>
  <si>
    <t>Безкоштовна гаряча телефонна лінія:
0 800 505 20 30</t>
  </si>
  <si>
    <t>Комісія за зняття</t>
  </si>
  <si>
    <t>грн</t>
  </si>
  <si>
    <t>Розрахунок містить наступні припущення:
1. Терміні дії кредитного ліміту складає 12 місяців.
2. Клієнт скористався кредитом в перший день дії кредиту шляхом зняття кредитних коштів готівкою.
3. Протягом дії кредиту здійснюється тільки щомісячна сплата обо`язкового мінімального платежу.
4. Погашення основної суми боргу здійснюється в останній день дії кредиту.</t>
  </si>
  <si>
    <t>Добровільне страхування життя (щомісячно від розміру заборгованості)</t>
  </si>
  <si>
    <t xml:space="preserve">Зняття кредитних коштів шляхом отримання готівки </t>
  </si>
  <si>
    <t>5% + 25 грн</t>
  </si>
  <si>
    <t>Загальні витрати за кредитом, гривень</t>
  </si>
  <si>
    <t>Загальна вартість кредиту для клієнта, гривень</t>
  </si>
  <si>
    <t>Реальна процентна ставка, річних</t>
  </si>
  <si>
    <t>1% мінімум 20 грн</t>
  </si>
  <si>
    <t>ОМП для расчётов</t>
  </si>
  <si>
    <t>ОМП по Тарифам</t>
  </si>
  <si>
    <t>ОМП по тарифам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</si>
</sst>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%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8"/>
      <name val="Arial Cyr"/>
      <family val="2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81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 applyProtection="1"/>
    <xf numFmtId="3" fontId="6" fillId="0" borderId="0" xfId="0" applyNumberFormat="1" applyFont="1" applyBorder="1" applyAlignment="1" applyProtection="1">
      <alignment horizontal="center"/>
      <protection locked="0"/>
    </xf>
    <xf numFmtId="9" fontId="8" fillId="0" borderId="0" xfId="1" applyFont="1" applyBorder="1" applyAlignment="1" applyProtection="1">
      <alignment horizontal="center"/>
    </xf>
    <xf numFmtId="10" fontId="8" fillId="0" borderId="0" xfId="0" applyNumberFormat="1" applyFont="1" applyBorder="1" applyAlignment="1" applyProtection="1">
      <alignment horizontal="center"/>
    </xf>
    <xf numFmtId="0" fontId="4" fillId="5" borderId="0" xfId="0" applyFont="1" applyFill="1" applyBorder="1" applyProtection="1"/>
    <xf numFmtId="0" fontId="4" fillId="5" borderId="0" xfId="0" applyFont="1" applyFill="1" applyBorder="1" applyAlignment="1" applyProtection="1">
      <alignment horizontal="left"/>
    </xf>
    <xf numFmtId="0" fontId="9" fillId="5" borderId="0" xfId="0" applyFont="1" applyFill="1" applyBorder="1" applyAlignment="1" applyProtection="1">
      <alignment horizontal="left"/>
    </xf>
    <xf numFmtId="0" fontId="9" fillId="5" borderId="0" xfId="0" applyFont="1" applyFill="1" applyBorder="1" applyProtection="1"/>
    <xf numFmtId="0" fontId="4" fillId="5" borderId="0" xfId="0" applyFont="1" applyFill="1" applyProtection="1"/>
    <xf numFmtId="0" fontId="7" fillId="5" borderId="0" xfId="0" applyFont="1" applyFill="1" applyBorder="1" applyAlignment="1" applyProtection="1">
      <alignment horizontal="left" vertical="top"/>
    </xf>
    <xf numFmtId="3" fontId="8" fillId="5" borderId="0" xfId="0" applyNumberFormat="1" applyFont="1" applyFill="1" applyBorder="1" applyAlignment="1" applyProtection="1">
      <alignment horizontal="center"/>
    </xf>
    <xf numFmtId="0" fontId="8" fillId="5" borderId="0" xfId="0" applyFont="1" applyFill="1" applyProtection="1"/>
    <xf numFmtId="9" fontId="8" fillId="5" borderId="0" xfId="1" applyFont="1" applyFill="1" applyBorder="1" applyAlignment="1" applyProtection="1">
      <alignment horizontal="center"/>
    </xf>
    <xf numFmtId="0" fontId="6" fillId="5" borderId="0" xfId="0" applyFont="1" applyFill="1" applyProtection="1"/>
    <xf numFmtId="0" fontId="0" fillId="0" borderId="0" xfId="0" applyFill="1" applyProtection="1"/>
    <xf numFmtId="0" fontId="0" fillId="0" borderId="0" xfId="0" applyAlignment="1" applyProtection="1"/>
    <xf numFmtId="0" fontId="0" fillId="0" borderId="0" xfId="0" applyProtection="1"/>
    <xf numFmtId="0" fontId="0" fillId="0" borderId="0" xfId="0" applyFill="1" applyAlignment="1" applyProtection="1"/>
    <xf numFmtId="10" fontId="0" fillId="0" borderId="0" xfId="0" applyNumberFormat="1" applyProtection="1"/>
    <xf numFmtId="0" fontId="0" fillId="0" borderId="0" xfId="0" applyFont="1" applyFill="1" applyProtection="1"/>
    <xf numFmtId="0" fontId="0" fillId="0" borderId="0" xfId="0" applyFont="1" applyProtection="1"/>
    <xf numFmtId="2" fontId="0" fillId="0" borderId="0" xfId="0" applyNumberFormat="1" applyProtection="1"/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right" vertical="top" wrapText="1"/>
    </xf>
    <xf numFmtId="0" fontId="2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horizontal="center" vertical="top" wrapText="1"/>
    </xf>
    <xf numFmtId="14" fontId="0" fillId="0" borderId="0" xfId="0" applyNumberForma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center"/>
    </xf>
    <xf numFmtId="4" fontId="2" fillId="0" borderId="0" xfId="0" applyNumberFormat="1" applyFont="1" applyAlignment="1" applyProtection="1">
      <alignment horizontal="center"/>
    </xf>
    <xf numFmtId="0" fontId="0" fillId="2" borderId="1" xfId="0" applyFill="1" applyBorder="1" applyProtection="1"/>
    <xf numFmtId="3" fontId="0" fillId="2" borderId="2" xfId="0" applyNumberFormat="1" applyFill="1" applyBorder="1" applyProtection="1"/>
    <xf numFmtId="0" fontId="0" fillId="2" borderId="2" xfId="0" applyFill="1" applyBorder="1" applyAlignment="1" applyProtection="1">
      <alignment horizontal="center"/>
    </xf>
    <xf numFmtId="0" fontId="0" fillId="2" borderId="2" xfId="0" applyFill="1" applyBorder="1" applyProtection="1"/>
    <xf numFmtId="0" fontId="0" fillId="2" borderId="4" xfId="0" applyFill="1" applyBorder="1" applyProtection="1"/>
    <xf numFmtId="10" fontId="0" fillId="2" borderId="0" xfId="0" applyNumberFormat="1" applyFill="1" applyBorder="1" applyProtection="1"/>
    <xf numFmtId="0" fontId="3" fillId="2" borderId="0" xfId="0" applyFont="1" applyFill="1" applyBorder="1" applyAlignment="1" applyProtection="1">
      <alignment vertical="center" wrapText="1"/>
    </xf>
    <xf numFmtId="0" fontId="0" fillId="2" borderId="0" xfId="0" applyFont="1" applyFill="1" applyBorder="1" applyAlignment="1" applyProtection="1">
      <alignment horizontal="center" vertical="top" wrapText="1"/>
    </xf>
    <xf numFmtId="0" fontId="0" fillId="2" borderId="0" xfId="0" applyFont="1" applyFill="1" applyBorder="1" applyAlignment="1" applyProtection="1">
      <alignment vertical="center" wrapText="1"/>
    </xf>
    <xf numFmtId="4" fontId="0" fillId="2" borderId="0" xfId="0" applyNumberFormat="1" applyFill="1" applyBorder="1" applyProtection="1"/>
    <xf numFmtId="0" fontId="2" fillId="0" borderId="0" xfId="0" applyFont="1" applyFill="1" applyAlignment="1" applyProtection="1">
      <alignment horizontal="center" vertical="top" wrapText="1"/>
    </xf>
    <xf numFmtId="0" fontId="0" fillId="0" borderId="0" xfId="0" applyFill="1" applyAlignment="1" applyProtection="1">
      <alignment horizontal="center"/>
    </xf>
    <xf numFmtId="10" fontId="2" fillId="0" borderId="0" xfId="1" applyNumberFormat="1" applyFont="1" applyFill="1" applyAlignment="1" applyProtection="1">
      <alignment horizontal="center"/>
    </xf>
    <xf numFmtId="4" fontId="0" fillId="0" borderId="0" xfId="0" applyNumberFormat="1" applyAlignment="1" applyProtection="1">
      <alignment horizontal="right"/>
    </xf>
    <xf numFmtId="4" fontId="2" fillId="0" borderId="0" xfId="0" applyNumberFormat="1" applyFont="1" applyAlignment="1" applyProtection="1">
      <alignment horizontal="right"/>
    </xf>
    <xf numFmtId="4" fontId="0" fillId="0" borderId="0" xfId="0" applyNumberFormat="1" applyFill="1" applyAlignment="1" applyProtection="1">
      <alignment horizontal="right"/>
    </xf>
    <xf numFmtId="164" fontId="0" fillId="2" borderId="0" xfId="0" applyNumberFormat="1" applyFill="1" applyBorder="1" applyProtection="1"/>
    <xf numFmtId="4" fontId="8" fillId="0" borderId="0" xfId="0" applyNumberFormat="1" applyFont="1" applyBorder="1" applyAlignment="1" applyProtection="1">
      <alignment horizontal="center"/>
    </xf>
    <xf numFmtId="4" fontId="8" fillId="5" borderId="0" xfId="0" applyNumberFormat="1" applyFont="1" applyFill="1" applyBorder="1" applyAlignment="1" applyProtection="1">
      <alignment horizontal="center"/>
    </xf>
    <xf numFmtId="0" fontId="7" fillId="5" borderId="0" xfId="0" applyFont="1" applyFill="1" applyBorder="1" applyAlignment="1" applyProtection="1">
      <alignment horizontal="center" vertical="top"/>
    </xf>
    <xf numFmtId="9" fontId="0" fillId="0" borderId="0" xfId="1" applyFont="1" applyFill="1" applyAlignment="1" applyProtection="1"/>
    <xf numFmtId="0" fontId="0" fillId="6" borderId="4" xfId="0" applyFill="1" applyBorder="1" applyProtection="1"/>
    <xf numFmtId="10" fontId="0" fillId="6" borderId="0" xfId="0" applyNumberFormat="1" applyFill="1" applyBorder="1" applyProtection="1"/>
    <xf numFmtId="0" fontId="3" fillId="6" borderId="0" xfId="0" applyFont="1" applyFill="1" applyBorder="1" applyAlignment="1" applyProtection="1">
      <alignment vertical="center" wrapText="1"/>
    </xf>
    <xf numFmtId="0" fontId="3" fillId="6" borderId="5" xfId="0" applyFont="1" applyFill="1" applyBorder="1" applyAlignment="1" applyProtection="1">
      <alignment vertical="center" wrapText="1"/>
    </xf>
    <xf numFmtId="0" fontId="0" fillId="6" borderId="6" xfId="0" applyFont="1" applyFill="1" applyBorder="1" applyProtection="1"/>
    <xf numFmtId="3" fontId="0" fillId="6" borderId="7" xfId="0" applyNumberFormat="1" applyFont="1" applyFill="1" applyBorder="1" applyProtection="1"/>
    <xf numFmtId="0" fontId="3" fillId="6" borderId="7" xfId="0" applyFont="1" applyFill="1" applyBorder="1" applyAlignment="1" applyProtection="1">
      <alignment vertical="center" wrapText="1"/>
    </xf>
    <xf numFmtId="0" fontId="3" fillId="6" borderId="8" xfId="0" applyFont="1" applyFill="1" applyBorder="1" applyAlignment="1" applyProtection="1">
      <alignment vertical="center" wrapText="1"/>
    </xf>
    <xf numFmtId="0" fontId="3" fillId="5" borderId="3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left" vertical="top"/>
    </xf>
    <xf numFmtId="0" fontId="7" fillId="4" borderId="0" xfId="0" applyFont="1" applyFill="1" applyBorder="1" applyAlignment="1" applyProtection="1">
      <alignment horizontal="left" vertical="top"/>
    </xf>
    <xf numFmtId="0" fontId="9" fillId="5" borderId="0" xfId="0" applyFont="1" applyFill="1" applyAlignment="1" applyProtection="1">
      <alignment horizontal="center" vertical="top" wrapText="1"/>
    </xf>
    <xf numFmtId="0" fontId="9" fillId="5" borderId="0" xfId="0" applyFont="1" applyFill="1" applyAlignment="1" applyProtection="1">
      <alignment horizontal="left" vertical="top" wrapText="1"/>
    </xf>
    <xf numFmtId="9" fontId="8" fillId="0" borderId="0" xfId="1" applyFont="1" applyBorder="1" applyAlignment="1" applyProtection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28</xdr:row>
      <xdr:rowOff>91440</xdr:rowOff>
    </xdr:from>
    <xdr:to>
      <xdr:col>3</xdr:col>
      <xdr:colOff>0</xdr:colOff>
      <xdr:row>28</xdr:row>
      <xdr:rowOff>579120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120640"/>
          <a:ext cx="232410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28</xdr:row>
      <xdr:rowOff>91440</xdr:rowOff>
    </xdr:from>
    <xdr:to>
      <xdr:col>2</xdr:col>
      <xdr:colOff>106680</xdr:colOff>
      <xdr:row>28</xdr:row>
      <xdr:rowOff>511628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360126"/>
          <a:ext cx="1674223" cy="420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topLeftCell="A29" zoomScaleNormal="100" workbookViewId="0">
      <selection activeCell="I30" sqref="I30"/>
    </sheetView>
  </sheetViews>
  <sheetFormatPr defaultColWidth="0" defaultRowHeight="14.4" zeroHeight="1" x14ac:dyDescent="0.3"/>
  <cols>
    <col min="1" max="1" width="12.6640625" style="17" bestFit="1" customWidth="1"/>
    <col min="2" max="2" width="12.44140625" style="17" bestFit="1" customWidth="1"/>
    <col min="3" max="3" width="10.88671875" style="23" bestFit="1" customWidth="1"/>
    <col min="4" max="4" width="11" style="17" customWidth="1"/>
    <col min="5" max="5" width="12.44140625" style="17" bestFit="1" customWidth="1"/>
    <col min="6" max="6" width="11.88671875" style="17" bestFit="1" customWidth="1"/>
    <col min="7" max="7" width="9" style="17" bestFit="1" customWidth="1"/>
    <col min="8" max="8" width="41.109375" style="17" customWidth="1"/>
    <col min="9" max="9" width="13.109375" style="17" bestFit="1" customWidth="1"/>
    <col min="10" max="10" width="9.6640625" style="17" bestFit="1" customWidth="1"/>
    <col min="11" max="11" width="15.109375" style="17" hidden="1" customWidth="1"/>
    <col min="12" max="12" width="12.88671875" style="17" hidden="1" customWidth="1"/>
    <col min="13" max="16384" width="8.88671875" style="17" hidden="1"/>
  </cols>
  <sheetData>
    <row r="1" spans="1:12" ht="15" hidden="1" customHeight="1" x14ac:dyDescent="0.3">
      <c r="A1" s="31" t="s">
        <v>0</v>
      </c>
      <c r="B1" s="32">
        <f>I30</f>
        <v>1000</v>
      </c>
      <c r="C1" s="33"/>
      <c r="D1" s="34"/>
      <c r="E1" s="60" t="s">
        <v>12</v>
      </c>
      <c r="F1" s="15"/>
      <c r="G1" s="16"/>
      <c r="H1" s="16"/>
      <c r="I1" s="16"/>
      <c r="J1" s="16"/>
    </row>
    <row r="2" spans="1:12" ht="15" hidden="1" customHeight="1" x14ac:dyDescent="0.3">
      <c r="A2" s="35" t="s">
        <v>1</v>
      </c>
      <c r="B2" s="36">
        <v>0.36</v>
      </c>
      <c r="C2" s="37"/>
      <c r="D2" s="37"/>
      <c r="E2" s="61"/>
      <c r="F2" s="15"/>
      <c r="G2" s="18"/>
      <c r="H2" s="18"/>
      <c r="I2" s="18"/>
      <c r="J2" s="18"/>
      <c r="K2" s="19"/>
    </row>
    <row r="3" spans="1:12" ht="15" hidden="1" customHeight="1" x14ac:dyDescent="0.3">
      <c r="A3" s="35" t="s">
        <v>18</v>
      </c>
      <c r="B3" s="47">
        <f>B2/B10</f>
        <v>9.8630136986301367E-4</v>
      </c>
      <c r="C3" s="37"/>
      <c r="D3" s="37"/>
      <c r="E3" s="61"/>
      <c r="F3" s="15"/>
      <c r="G3" s="18"/>
      <c r="H3" s="18"/>
      <c r="I3" s="18"/>
      <c r="J3" s="18"/>
      <c r="K3" s="19"/>
    </row>
    <row r="4" spans="1:12" ht="15" hidden="1" customHeight="1" x14ac:dyDescent="0.3">
      <c r="A4" s="35" t="s">
        <v>36</v>
      </c>
      <c r="B4" s="47">
        <v>0.05</v>
      </c>
      <c r="C4" s="37"/>
      <c r="D4" s="37"/>
      <c r="E4" s="61"/>
      <c r="F4" s="15"/>
      <c r="G4" s="18"/>
      <c r="H4" s="18"/>
      <c r="I4" s="18"/>
      <c r="J4" s="18"/>
      <c r="K4" s="19"/>
    </row>
    <row r="5" spans="1:12" ht="15" hidden="1" customHeight="1" x14ac:dyDescent="0.3">
      <c r="A5" s="35" t="s">
        <v>6</v>
      </c>
      <c r="B5" s="36">
        <v>0</v>
      </c>
      <c r="C5" s="37"/>
      <c r="D5" s="37"/>
      <c r="E5" s="61"/>
      <c r="F5" s="15"/>
      <c r="G5" s="18"/>
      <c r="H5" s="18"/>
      <c r="I5" s="18"/>
      <c r="J5" s="18"/>
    </row>
    <row r="6" spans="1:12" ht="15" hidden="1" customHeight="1" x14ac:dyDescent="0.3">
      <c r="A6" s="35" t="s">
        <v>10</v>
      </c>
      <c r="B6" s="36">
        <v>0</v>
      </c>
      <c r="C6" s="37"/>
      <c r="D6" s="37"/>
      <c r="E6" s="61"/>
      <c r="F6" s="15"/>
      <c r="G6" s="18"/>
      <c r="H6" s="18"/>
      <c r="I6" s="18"/>
      <c r="J6" s="18"/>
    </row>
    <row r="7" spans="1:12" ht="15" hidden="1" customHeight="1" x14ac:dyDescent="0.3">
      <c r="A7" s="35" t="s">
        <v>25</v>
      </c>
      <c r="B7" s="36">
        <v>0.05</v>
      </c>
      <c r="C7" s="38">
        <v>25</v>
      </c>
      <c r="D7" s="39" t="s">
        <v>26</v>
      </c>
      <c r="E7" s="61"/>
      <c r="F7" s="15"/>
      <c r="G7" s="18"/>
      <c r="H7" s="18"/>
      <c r="I7" s="18"/>
      <c r="J7" s="18"/>
    </row>
    <row r="8" spans="1:12" ht="15" hidden="1" customHeight="1" x14ac:dyDescent="0.3">
      <c r="A8" s="35" t="s">
        <v>9</v>
      </c>
      <c r="B8" s="40">
        <v>0</v>
      </c>
      <c r="C8" s="37"/>
      <c r="D8" s="37"/>
      <c r="E8" s="61"/>
      <c r="F8" s="15"/>
      <c r="G8" s="18"/>
      <c r="H8" s="18"/>
      <c r="I8" s="18"/>
      <c r="J8" s="18"/>
    </row>
    <row r="9" spans="1:12" ht="15" hidden="1" customHeight="1" x14ac:dyDescent="0.3">
      <c r="A9" s="52" t="s">
        <v>35</v>
      </c>
      <c r="B9" s="53">
        <f>B4+B8/B1</f>
        <v>0.05</v>
      </c>
      <c r="C9" s="54"/>
      <c r="D9" s="54"/>
      <c r="E9" s="55"/>
      <c r="F9" s="15"/>
      <c r="G9" s="18"/>
      <c r="H9" s="51"/>
      <c r="I9" s="18"/>
      <c r="J9" s="18"/>
    </row>
    <row r="10" spans="1:12" s="21" customFormat="1" ht="14.4" hidden="1" customHeight="1" x14ac:dyDescent="0.3">
      <c r="A10" s="56" t="s">
        <v>13</v>
      </c>
      <c r="B10" s="57">
        <f>SUM(A14:A25)</f>
        <v>365</v>
      </c>
      <c r="C10" s="58"/>
      <c r="D10" s="58"/>
      <c r="E10" s="59"/>
      <c r="F10" s="20"/>
      <c r="G10" s="20"/>
    </row>
    <row r="11" spans="1:12" hidden="1" x14ac:dyDescent="0.3">
      <c r="B11" s="22"/>
    </row>
    <row r="12" spans="1:12" s="26" customFormat="1" ht="28.8" hidden="1" x14ac:dyDescent="0.3">
      <c r="A12" s="24" t="s">
        <v>2</v>
      </c>
      <c r="B12" s="25" t="s">
        <v>15</v>
      </c>
      <c r="C12" s="25" t="s">
        <v>3</v>
      </c>
      <c r="D12" s="25" t="s">
        <v>4</v>
      </c>
      <c r="E12" s="25" t="s">
        <v>5</v>
      </c>
      <c r="F12" s="25" t="s">
        <v>17</v>
      </c>
      <c r="G12" s="25" t="s">
        <v>11</v>
      </c>
      <c r="H12" s="25" t="s">
        <v>10</v>
      </c>
      <c r="I12" s="25" t="s">
        <v>6</v>
      </c>
      <c r="J12" s="41" t="s">
        <v>19</v>
      </c>
      <c r="K12" s="25" t="s">
        <v>14</v>
      </c>
      <c r="L12" s="25" t="s">
        <v>8</v>
      </c>
    </row>
    <row r="13" spans="1:12" hidden="1" x14ac:dyDescent="0.3">
      <c r="B13" s="27">
        <v>44197</v>
      </c>
      <c r="C13" s="44">
        <f>(-1)*B1+B1*B7+C7</f>
        <v>-925</v>
      </c>
      <c r="D13" s="44"/>
      <c r="E13" s="44"/>
      <c r="F13" s="44"/>
      <c r="G13" s="46">
        <f>B1*B7+C7</f>
        <v>75</v>
      </c>
      <c r="H13" s="44"/>
      <c r="I13" s="44"/>
      <c r="J13" s="42"/>
      <c r="K13" s="23"/>
      <c r="L13" s="23"/>
    </row>
    <row r="14" spans="1:12" hidden="1" x14ac:dyDescent="0.3">
      <c r="A14" s="17">
        <v>31</v>
      </c>
      <c r="B14" s="27">
        <v>44228</v>
      </c>
      <c r="C14" s="44">
        <f>D14+E14+G14+H14+I14</f>
        <v>50</v>
      </c>
      <c r="D14" s="44">
        <f>$B$9*B1-E14-G14-I14</f>
        <v>19.424657534246577</v>
      </c>
      <c r="E14" s="44">
        <f>$B$3*B1*A14</f>
        <v>30.575342465753423</v>
      </c>
      <c r="F14" s="44">
        <f>B1-D14</f>
        <v>980.57534246575347</v>
      </c>
      <c r="G14" s="44">
        <f>B8</f>
        <v>0</v>
      </c>
      <c r="H14" s="44">
        <f>(-1)*B6*C13</f>
        <v>0</v>
      </c>
      <c r="I14" s="44">
        <f>B1*B5</f>
        <v>0</v>
      </c>
      <c r="J14" s="42"/>
      <c r="K14" s="23"/>
      <c r="L14" s="23"/>
    </row>
    <row r="15" spans="1:12" hidden="1" x14ac:dyDescent="0.3">
      <c r="A15" s="17">
        <v>28</v>
      </c>
      <c r="B15" s="27">
        <v>44256</v>
      </c>
      <c r="C15" s="44">
        <f>D15+E15+G15+H15+I15</f>
        <v>49.028767123287679</v>
      </c>
      <c r="D15" s="44">
        <f t="shared" ref="D15:D25" si="0">$B$9*F14-E15-G15-H15-I15</f>
        <v>21.948768624507419</v>
      </c>
      <c r="E15" s="44">
        <f t="shared" ref="E15:E24" si="1">$B$3*F14*A15</f>
        <v>27.07999849878026</v>
      </c>
      <c r="F15" s="44">
        <f>F14-D15</f>
        <v>958.626573841246</v>
      </c>
      <c r="G15" s="44">
        <f t="shared" ref="G15:G25" si="2">$B$8</f>
        <v>0</v>
      </c>
      <c r="H15" s="44">
        <f>+B6*F14</f>
        <v>0</v>
      </c>
      <c r="I15" s="44">
        <f t="shared" ref="I15:I25" si="3">F14*$B$5</f>
        <v>0</v>
      </c>
      <c r="J15" s="42"/>
      <c r="K15" s="23"/>
      <c r="L15" s="23"/>
    </row>
    <row r="16" spans="1:12" hidden="1" x14ac:dyDescent="0.3">
      <c r="A16" s="17">
        <v>31</v>
      </c>
      <c r="B16" s="27">
        <v>44287</v>
      </c>
      <c r="C16" s="44">
        <f t="shared" ref="C16:C24" si="4">D16+E16+G16+H16+I16</f>
        <v>47.931328692062301</v>
      </c>
      <c r="D16" s="44">
        <f t="shared" si="0"/>
        <v>18.620992900094343</v>
      </c>
      <c r="E16" s="44">
        <f t="shared" si="1"/>
        <v>29.310335791967958</v>
      </c>
      <c r="F16" s="44">
        <f t="shared" ref="F16:F25" si="5">F15-D16</f>
        <v>940.00558094115161</v>
      </c>
      <c r="G16" s="44">
        <f t="shared" si="2"/>
        <v>0</v>
      </c>
      <c r="H16" s="44">
        <f>B6*F15</f>
        <v>0</v>
      </c>
      <c r="I16" s="44">
        <f t="shared" si="3"/>
        <v>0</v>
      </c>
      <c r="J16" s="42"/>
      <c r="K16" s="23"/>
      <c r="L16" s="23"/>
    </row>
    <row r="17" spans="1:12" hidden="1" x14ac:dyDescent="0.3">
      <c r="A17" s="17">
        <v>30</v>
      </c>
      <c r="B17" s="27">
        <v>44317</v>
      </c>
      <c r="C17" s="44">
        <f t="shared" si="4"/>
        <v>47.000279047057582</v>
      </c>
      <c r="D17" s="44">
        <f t="shared" si="0"/>
        <v>19.186415282223511</v>
      </c>
      <c r="E17" s="44">
        <f t="shared" si="1"/>
        <v>27.813863764834071</v>
      </c>
      <c r="F17" s="44">
        <f t="shared" si="5"/>
        <v>920.81916565892811</v>
      </c>
      <c r="G17" s="44">
        <f t="shared" si="2"/>
        <v>0</v>
      </c>
      <c r="H17" s="44">
        <f>+B6*F16</f>
        <v>0</v>
      </c>
      <c r="I17" s="44">
        <f t="shared" si="3"/>
        <v>0</v>
      </c>
      <c r="J17" s="42"/>
      <c r="K17" s="23"/>
      <c r="L17" s="23"/>
    </row>
    <row r="18" spans="1:12" hidden="1" x14ac:dyDescent="0.3">
      <c r="A18" s="17">
        <v>31</v>
      </c>
      <c r="B18" s="27">
        <v>44348</v>
      </c>
      <c r="C18" s="44">
        <f t="shared" si="4"/>
        <v>46.040958282946406</v>
      </c>
      <c r="D18" s="44">
        <f t="shared" si="0"/>
        <v>17.886596943895345</v>
      </c>
      <c r="E18" s="44">
        <f t="shared" si="1"/>
        <v>28.154361339051061</v>
      </c>
      <c r="F18" s="44">
        <f t="shared" si="5"/>
        <v>902.93256871503274</v>
      </c>
      <c r="G18" s="44">
        <f t="shared" si="2"/>
        <v>0</v>
      </c>
      <c r="H18" s="44">
        <f>+B6*F17</f>
        <v>0</v>
      </c>
      <c r="I18" s="44">
        <f t="shared" si="3"/>
        <v>0</v>
      </c>
      <c r="J18" s="42"/>
      <c r="K18" s="23"/>
      <c r="L18" s="23"/>
    </row>
    <row r="19" spans="1:12" hidden="1" x14ac:dyDescent="0.3">
      <c r="A19" s="17">
        <v>30</v>
      </c>
      <c r="B19" s="27">
        <v>44378</v>
      </c>
      <c r="C19" s="44">
        <f t="shared" si="4"/>
        <v>45.146628435751637</v>
      </c>
      <c r="D19" s="44">
        <f t="shared" si="0"/>
        <v>18.429719553224643</v>
      </c>
      <c r="E19" s="44">
        <f t="shared" si="1"/>
        <v>26.716908882526994</v>
      </c>
      <c r="F19" s="44">
        <f t="shared" si="5"/>
        <v>884.50284916180806</v>
      </c>
      <c r="G19" s="44">
        <f t="shared" si="2"/>
        <v>0</v>
      </c>
      <c r="H19" s="44">
        <f>+B6*F18</f>
        <v>0</v>
      </c>
      <c r="I19" s="44">
        <f t="shared" si="3"/>
        <v>0</v>
      </c>
      <c r="J19" s="42"/>
      <c r="K19" s="23"/>
      <c r="L19" s="23"/>
    </row>
    <row r="20" spans="1:12" hidden="1" x14ac:dyDescent="0.3">
      <c r="A20" s="17">
        <v>31</v>
      </c>
      <c r="B20" s="27">
        <v>44409</v>
      </c>
      <c r="C20" s="44">
        <f t="shared" si="4"/>
        <v>44.225142458090403</v>
      </c>
      <c r="D20" s="44">
        <f t="shared" si="0"/>
        <v>17.181164933033479</v>
      </c>
      <c r="E20" s="44">
        <f t="shared" si="1"/>
        <v>27.043977525056924</v>
      </c>
      <c r="F20" s="44">
        <f t="shared" si="5"/>
        <v>867.32168422877453</v>
      </c>
      <c r="G20" s="44">
        <f t="shared" si="2"/>
        <v>0</v>
      </c>
      <c r="H20" s="44">
        <f>B6*F19</f>
        <v>0</v>
      </c>
      <c r="I20" s="44">
        <f t="shared" si="3"/>
        <v>0</v>
      </c>
      <c r="J20" s="42"/>
      <c r="K20" s="23"/>
      <c r="L20" s="23"/>
    </row>
    <row r="21" spans="1:12" hidden="1" x14ac:dyDescent="0.3">
      <c r="A21" s="17">
        <v>31</v>
      </c>
      <c r="B21" s="27">
        <v>44440</v>
      </c>
      <c r="C21" s="44">
        <f t="shared" si="4"/>
        <v>43.366084211438732</v>
      </c>
      <c r="D21" s="44">
        <f t="shared" si="0"/>
        <v>16.8474266881699</v>
      </c>
      <c r="E21" s="44">
        <f t="shared" si="1"/>
        <v>26.518657523268832</v>
      </c>
      <c r="F21" s="44">
        <f t="shared" si="5"/>
        <v>850.47425754060464</v>
      </c>
      <c r="G21" s="44">
        <f t="shared" si="2"/>
        <v>0</v>
      </c>
      <c r="H21" s="44">
        <f>+B6*F20</f>
        <v>0</v>
      </c>
      <c r="I21" s="44">
        <f t="shared" si="3"/>
        <v>0</v>
      </c>
      <c r="J21" s="42"/>
      <c r="K21" s="23"/>
      <c r="L21" s="23"/>
    </row>
    <row r="22" spans="1:12" hidden="1" x14ac:dyDescent="0.3">
      <c r="A22" s="17">
        <v>30</v>
      </c>
      <c r="B22" s="27">
        <v>44470</v>
      </c>
      <c r="C22" s="44">
        <f t="shared" si="4"/>
        <v>42.523712877030235</v>
      </c>
      <c r="D22" s="44">
        <f t="shared" si="0"/>
        <v>17.358995119664399</v>
      </c>
      <c r="E22" s="44">
        <f t="shared" si="1"/>
        <v>25.164717757365835</v>
      </c>
      <c r="F22" s="44">
        <f t="shared" si="5"/>
        <v>833.11526242094021</v>
      </c>
      <c r="G22" s="44">
        <f t="shared" si="2"/>
        <v>0</v>
      </c>
      <c r="H22" s="44">
        <f>+B6*F21</f>
        <v>0</v>
      </c>
      <c r="I22" s="44">
        <f t="shared" si="3"/>
        <v>0</v>
      </c>
      <c r="J22" s="42"/>
      <c r="K22" s="23"/>
      <c r="L22" s="23"/>
    </row>
    <row r="23" spans="1:12" hidden="1" x14ac:dyDescent="0.3">
      <c r="A23" s="17">
        <v>31</v>
      </c>
      <c r="B23" s="27">
        <v>44501</v>
      </c>
      <c r="C23" s="44">
        <f t="shared" si="4"/>
        <v>41.655763121047016</v>
      </c>
      <c r="D23" s="44">
        <f t="shared" si="0"/>
        <v>16.182978659080739</v>
      </c>
      <c r="E23" s="44">
        <f t="shared" si="1"/>
        <v>25.472784461966278</v>
      </c>
      <c r="F23" s="44">
        <f t="shared" si="5"/>
        <v>816.93228376185948</v>
      </c>
      <c r="G23" s="44">
        <f t="shared" si="2"/>
        <v>0</v>
      </c>
      <c r="H23" s="44">
        <f>+B6*F22</f>
        <v>0</v>
      </c>
      <c r="I23" s="44">
        <f t="shared" si="3"/>
        <v>0</v>
      </c>
      <c r="J23" s="42"/>
      <c r="K23" s="23"/>
      <c r="L23" s="23"/>
    </row>
    <row r="24" spans="1:12" hidden="1" x14ac:dyDescent="0.3">
      <c r="A24" s="17">
        <v>30</v>
      </c>
      <c r="B24" s="27">
        <v>44531</v>
      </c>
      <c r="C24" s="44">
        <f t="shared" si="4"/>
        <v>40.846614188092978</v>
      </c>
      <c r="D24" s="44">
        <f t="shared" si="0"/>
        <v>16.674371271303713</v>
      </c>
      <c r="E24" s="44">
        <f t="shared" si="1"/>
        <v>24.172242916789266</v>
      </c>
      <c r="F24" s="44">
        <f t="shared" si="5"/>
        <v>800.25791249055578</v>
      </c>
      <c r="G24" s="44">
        <f t="shared" si="2"/>
        <v>0</v>
      </c>
      <c r="H24" s="44">
        <f>B6*F23</f>
        <v>0</v>
      </c>
      <c r="I24" s="44">
        <f t="shared" si="3"/>
        <v>0</v>
      </c>
      <c r="J24" s="42"/>
      <c r="K24" s="23"/>
      <c r="L24" s="23"/>
    </row>
    <row r="25" spans="1:12" hidden="1" x14ac:dyDescent="0.3">
      <c r="A25" s="17">
        <v>31</v>
      </c>
      <c r="B25" s="27">
        <v>44562</v>
      </c>
      <c r="C25" s="44">
        <f>D25+E25+G25+H25+I25+F25</f>
        <v>823.93677675055028</v>
      </c>
      <c r="D25" s="44">
        <f t="shared" si="0"/>
        <v>16.334031364533267</v>
      </c>
      <c r="E25" s="44">
        <f>$B$3*F24*A24</f>
        <v>23.678864259994526</v>
      </c>
      <c r="F25" s="44">
        <f t="shared" si="5"/>
        <v>783.92388112602248</v>
      </c>
      <c r="G25" s="44">
        <f t="shared" si="2"/>
        <v>0</v>
      </c>
      <c r="H25" s="44">
        <f>B6*F24</f>
        <v>0</v>
      </c>
      <c r="I25" s="44">
        <f t="shared" si="3"/>
        <v>0</v>
      </c>
      <c r="J25" s="42"/>
      <c r="K25" s="23"/>
      <c r="L25" s="23"/>
    </row>
    <row r="26" spans="1:12" hidden="1" x14ac:dyDescent="0.3">
      <c r="A26" s="28" t="s">
        <v>7</v>
      </c>
      <c r="B26" s="29" t="s">
        <v>16</v>
      </c>
      <c r="C26" s="45">
        <f>SUM(C14:C25)</f>
        <v>1321.7020551873552</v>
      </c>
      <c r="D26" s="45">
        <f>SUM(D14:D25)</f>
        <v>216.07611887397732</v>
      </c>
      <c r="E26" s="45">
        <f>SUM(E14:E25)</f>
        <v>321.70205518735543</v>
      </c>
      <c r="F26" s="45" t="s">
        <v>16</v>
      </c>
      <c r="G26" s="45">
        <f>SUM(G13:G25)</f>
        <v>75</v>
      </c>
      <c r="H26" s="45">
        <f>SUM(H14:H25)</f>
        <v>0</v>
      </c>
      <c r="I26" s="45">
        <f>SUM(I14:I25)</f>
        <v>0</v>
      </c>
      <c r="J26" s="43">
        <f>XIRR(C13:C25,B13:B25)</f>
        <v>0.57747971415519728</v>
      </c>
      <c r="K26" s="30">
        <f>C26+G13</f>
        <v>1396.7020551873552</v>
      </c>
      <c r="L26" s="30">
        <f>E26+G26+H26+I26</f>
        <v>396.70205518735543</v>
      </c>
    </row>
    <row r="27" spans="1:12" hidden="1" x14ac:dyDescent="0.3"/>
    <row r="28" spans="1:12" hidden="1" x14ac:dyDescent="0.3"/>
    <row r="29" spans="1:12" s="9" customFormat="1" ht="60" customHeight="1" x14ac:dyDescent="0.2">
      <c r="A29" s="5"/>
      <c r="B29" s="5"/>
      <c r="C29" s="5"/>
      <c r="D29" s="5"/>
      <c r="E29" s="6"/>
      <c r="F29" s="6"/>
      <c r="G29" s="5"/>
      <c r="H29" s="5"/>
      <c r="I29" s="5"/>
    </row>
    <row r="30" spans="1:12" s="1" customFormat="1" ht="20.399999999999999" x14ac:dyDescent="0.35">
      <c r="A30" s="62" t="s">
        <v>20</v>
      </c>
      <c r="B30" s="62"/>
      <c r="C30" s="62"/>
      <c r="D30" s="62"/>
      <c r="E30" s="62"/>
      <c r="F30" s="62"/>
      <c r="G30" s="62"/>
      <c r="H30" s="62"/>
      <c r="I30" s="2">
        <v>1000</v>
      </c>
      <c r="J30" s="14" t="s">
        <v>21</v>
      </c>
      <c r="K30" s="9"/>
    </row>
    <row r="31" spans="1:12" s="9" customFormat="1" ht="10.199999999999999" customHeight="1" x14ac:dyDescent="0.3">
      <c r="A31" s="10"/>
      <c r="B31" s="10"/>
      <c r="C31" s="10"/>
      <c r="D31" s="10"/>
      <c r="E31" s="10"/>
      <c r="F31" s="10"/>
      <c r="G31" s="10"/>
      <c r="H31" s="10"/>
      <c r="I31" s="11"/>
      <c r="J31" s="12"/>
    </row>
    <row r="32" spans="1:12" s="1" customFormat="1" ht="17.399999999999999" x14ac:dyDescent="0.3">
      <c r="A32" s="63" t="s">
        <v>22</v>
      </c>
      <c r="B32" s="63"/>
      <c r="C32" s="63"/>
      <c r="D32" s="63"/>
      <c r="E32" s="63"/>
      <c r="F32" s="63"/>
      <c r="G32" s="63"/>
      <c r="H32" s="63"/>
      <c r="I32" s="3">
        <f>B2</f>
        <v>0.36</v>
      </c>
      <c r="J32" s="12"/>
      <c r="K32" s="9"/>
    </row>
    <row r="33" spans="1:11" s="9" customFormat="1" ht="10.199999999999999" customHeight="1" x14ac:dyDescent="0.3">
      <c r="A33" s="10"/>
      <c r="B33" s="10"/>
      <c r="C33" s="10"/>
      <c r="D33" s="10"/>
      <c r="E33" s="10"/>
      <c r="F33" s="10"/>
      <c r="G33" s="10"/>
      <c r="H33" s="10"/>
      <c r="I33" s="13"/>
      <c r="J33" s="12"/>
    </row>
    <row r="34" spans="1:11" s="1" customFormat="1" ht="17.399999999999999" x14ac:dyDescent="0.3">
      <c r="A34" s="63" t="s">
        <v>29</v>
      </c>
      <c r="B34" s="63"/>
      <c r="C34" s="63"/>
      <c r="D34" s="63"/>
      <c r="E34" s="63"/>
      <c r="F34" s="63"/>
      <c r="G34" s="63"/>
      <c r="H34" s="63"/>
      <c r="I34" s="66" t="s">
        <v>30</v>
      </c>
      <c r="J34" s="66"/>
      <c r="K34" s="9"/>
    </row>
    <row r="35" spans="1:11" s="9" customFormat="1" ht="10.199999999999999" customHeight="1" x14ac:dyDescent="0.3">
      <c r="A35" s="10"/>
      <c r="B35" s="10"/>
      <c r="C35" s="10"/>
      <c r="D35" s="10"/>
      <c r="E35" s="10"/>
      <c r="F35" s="10"/>
      <c r="G35" s="10"/>
      <c r="H35" s="10"/>
      <c r="I35" s="13"/>
      <c r="J35" s="12"/>
    </row>
    <row r="36" spans="1:11" s="1" customFormat="1" ht="17.399999999999999" x14ac:dyDescent="0.3">
      <c r="A36" s="63" t="s">
        <v>23</v>
      </c>
      <c r="B36" s="63"/>
      <c r="C36" s="63"/>
      <c r="D36" s="63"/>
      <c r="E36" s="63"/>
      <c r="F36" s="63"/>
      <c r="G36" s="63"/>
      <c r="H36" s="63"/>
      <c r="I36" s="48">
        <f>C14</f>
        <v>50</v>
      </c>
      <c r="J36" s="12" t="s">
        <v>21</v>
      </c>
      <c r="K36" s="9"/>
    </row>
    <row r="37" spans="1:11" s="9" customFormat="1" ht="10.199999999999999" customHeight="1" x14ac:dyDescent="0.3">
      <c r="A37" s="10"/>
      <c r="B37" s="10"/>
      <c r="C37" s="10"/>
      <c r="D37" s="10"/>
      <c r="E37" s="10"/>
      <c r="F37" s="10"/>
      <c r="G37" s="10"/>
      <c r="H37" s="10"/>
      <c r="I37" s="49"/>
      <c r="J37" s="12"/>
    </row>
    <row r="38" spans="1:11" s="1" customFormat="1" ht="17.399999999999999" x14ac:dyDescent="0.3">
      <c r="A38" s="63" t="s">
        <v>31</v>
      </c>
      <c r="B38" s="63"/>
      <c r="C38" s="63"/>
      <c r="D38" s="63"/>
      <c r="E38" s="63"/>
      <c r="F38" s="63"/>
      <c r="G38" s="63"/>
      <c r="H38" s="63"/>
      <c r="I38" s="48">
        <f>L26</f>
        <v>396.70205518735543</v>
      </c>
      <c r="J38" s="12" t="s">
        <v>21</v>
      </c>
      <c r="K38" s="9"/>
    </row>
    <row r="39" spans="1:11" s="9" customFormat="1" ht="10.199999999999999" customHeight="1" x14ac:dyDescent="0.3">
      <c r="A39" s="10"/>
      <c r="B39" s="10"/>
      <c r="C39" s="10"/>
      <c r="D39" s="10"/>
      <c r="E39" s="10"/>
      <c r="F39" s="10"/>
      <c r="G39" s="10"/>
      <c r="H39" s="10"/>
      <c r="I39" s="49"/>
      <c r="J39" s="12"/>
    </row>
    <row r="40" spans="1:11" s="1" customFormat="1" ht="17.399999999999999" x14ac:dyDescent="0.3">
      <c r="A40" s="63" t="s">
        <v>32</v>
      </c>
      <c r="B40" s="63"/>
      <c r="C40" s="63"/>
      <c r="D40" s="63"/>
      <c r="E40" s="63"/>
      <c r="F40" s="63"/>
      <c r="G40" s="63"/>
      <c r="H40" s="63"/>
      <c r="I40" s="48">
        <f>K26</f>
        <v>1396.7020551873552</v>
      </c>
      <c r="J40" s="12" t="s">
        <v>21</v>
      </c>
      <c r="K40" s="9"/>
    </row>
    <row r="41" spans="1:11" s="9" customFormat="1" ht="10.199999999999999" customHeight="1" x14ac:dyDescent="0.3">
      <c r="A41" s="10"/>
      <c r="B41" s="10"/>
      <c r="C41" s="10"/>
      <c r="D41" s="10"/>
      <c r="E41" s="10"/>
      <c r="F41" s="10"/>
      <c r="G41" s="10"/>
      <c r="H41" s="10"/>
      <c r="I41" s="11"/>
      <c r="J41" s="12"/>
    </row>
    <row r="42" spans="1:11" s="1" customFormat="1" ht="17.399999999999999" x14ac:dyDescent="0.3">
      <c r="A42" s="63" t="s">
        <v>33</v>
      </c>
      <c r="B42" s="63"/>
      <c r="C42" s="63"/>
      <c r="D42" s="63"/>
      <c r="E42" s="63"/>
      <c r="F42" s="63"/>
      <c r="G42" s="63"/>
      <c r="H42" s="63"/>
      <c r="I42" s="4">
        <f>J26</f>
        <v>0.57747971415519728</v>
      </c>
      <c r="J42" s="12"/>
      <c r="K42" s="9"/>
    </row>
    <row r="43" spans="1:11" s="1" customFormat="1" ht="21" customHeight="1" x14ac:dyDescent="0.35">
      <c r="A43" s="5"/>
      <c r="B43" s="5"/>
      <c r="C43" s="5"/>
      <c r="D43" s="5"/>
      <c r="E43" s="6"/>
      <c r="F43" s="7"/>
      <c r="G43" s="8"/>
      <c r="H43" s="5"/>
      <c r="I43" s="5"/>
      <c r="J43" s="9"/>
    </row>
    <row r="44" spans="1:11" s="1" customFormat="1" ht="100.95" customHeight="1" x14ac:dyDescent="0.2">
      <c r="A44" s="65" t="s">
        <v>27</v>
      </c>
      <c r="B44" s="65"/>
      <c r="C44" s="65"/>
      <c r="D44" s="65"/>
      <c r="E44" s="65"/>
      <c r="F44" s="65"/>
      <c r="G44" s="65"/>
      <c r="H44" s="65"/>
      <c r="I44" s="65"/>
      <c r="J44" s="65"/>
    </row>
    <row r="45" spans="1:11" s="1" customFormat="1" ht="40.200000000000003" customHeight="1" x14ac:dyDescent="0.2">
      <c r="A45" s="64" t="s">
        <v>24</v>
      </c>
      <c r="B45" s="64"/>
      <c r="C45" s="64"/>
      <c r="D45" s="64"/>
      <c r="E45" s="64"/>
      <c r="F45" s="64"/>
      <c r="G45" s="64"/>
      <c r="H45" s="64"/>
      <c r="I45" s="64"/>
      <c r="J45" s="64"/>
    </row>
    <row r="46" spans="1:11" hidden="1" x14ac:dyDescent="0.3"/>
  </sheetData>
  <sheetProtection password="CC99" sheet="1" objects="1" scenarios="1" selectLockedCells="1"/>
  <mergeCells count="11">
    <mergeCell ref="E1:E8"/>
    <mergeCell ref="A30:H30"/>
    <mergeCell ref="A32:H32"/>
    <mergeCell ref="A45:J45"/>
    <mergeCell ref="A44:J44"/>
    <mergeCell ref="A36:H36"/>
    <mergeCell ref="A38:H38"/>
    <mergeCell ref="A40:H40"/>
    <mergeCell ref="A42:H42"/>
    <mergeCell ref="A34:H34"/>
    <mergeCell ref="I34:J34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8"/>
  <sheetViews>
    <sheetView topLeftCell="A29" zoomScaleNormal="100" workbookViewId="0">
      <selection activeCell="A48" sqref="A48:XFD1048576"/>
    </sheetView>
  </sheetViews>
  <sheetFormatPr defaultColWidth="0" defaultRowHeight="14.4" zeroHeight="1" x14ac:dyDescent="0.3"/>
  <cols>
    <col min="1" max="1" width="12.6640625" style="17" bestFit="1" customWidth="1"/>
    <col min="2" max="2" width="12.44140625" style="17" bestFit="1" customWidth="1"/>
    <col min="3" max="3" width="10.88671875" style="23" bestFit="1" customWidth="1"/>
    <col min="4" max="4" width="11" style="17" customWidth="1"/>
    <col min="5" max="5" width="12.44140625" style="17" bestFit="1" customWidth="1"/>
    <col min="6" max="6" width="11.88671875" style="17" bestFit="1" customWidth="1"/>
    <col min="7" max="7" width="9" style="17" bestFit="1" customWidth="1"/>
    <col min="8" max="8" width="36.109375" style="17" customWidth="1"/>
    <col min="9" max="9" width="13.109375" style="17" bestFit="1" customWidth="1"/>
    <col min="10" max="10" width="16.77734375" style="17" customWidth="1"/>
    <col min="11" max="11" width="15.109375" style="17" hidden="1" customWidth="1"/>
    <col min="12" max="12" width="12.88671875" style="17" hidden="1" customWidth="1"/>
    <col min="13" max="16384" width="8.88671875" style="17" hidden="1"/>
  </cols>
  <sheetData>
    <row r="1" spans="1:12" ht="15" hidden="1" customHeight="1" x14ac:dyDescent="0.3">
      <c r="A1" s="31" t="s">
        <v>0</v>
      </c>
      <c r="B1" s="32">
        <f>I30</f>
        <v>500000</v>
      </c>
      <c r="C1" s="33"/>
      <c r="D1" s="34"/>
      <c r="E1" s="60" t="s">
        <v>12</v>
      </c>
      <c r="F1" s="15"/>
      <c r="G1" s="16"/>
      <c r="H1" s="16"/>
      <c r="I1" s="16"/>
      <c r="J1" s="16"/>
    </row>
    <row r="2" spans="1:12" ht="15" hidden="1" customHeight="1" x14ac:dyDescent="0.3">
      <c r="A2" s="35" t="s">
        <v>1</v>
      </c>
      <c r="B2" s="36">
        <v>0.36</v>
      </c>
      <c r="C2" s="37"/>
      <c r="D2" s="37"/>
      <c r="E2" s="61"/>
      <c r="F2" s="15"/>
      <c r="G2" s="18"/>
      <c r="H2" s="18"/>
      <c r="I2" s="18"/>
      <c r="J2" s="18"/>
      <c r="K2" s="19"/>
    </row>
    <row r="3" spans="1:12" ht="15" hidden="1" customHeight="1" x14ac:dyDescent="0.3">
      <c r="A3" s="35" t="s">
        <v>18</v>
      </c>
      <c r="B3" s="47">
        <f>B2/B10</f>
        <v>9.8630136986301367E-4</v>
      </c>
      <c r="C3" s="37"/>
      <c r="D3" s="37"/>
      <c r="E3" s="61"/>
      <c r="F3" s="15"/>
      <c r="G3" s="18"/>
      <c r="H3" s="18"/>
      <c r="I3" s="18"/>
      <c r="J3" s="18"/>
      <c r="K3" s="19"/>
    </row>
    <row r="4" spans="1:12" ht="15" hidden="1" customHeight="1" x14ac:dyDescent="0.3">
      <c r="A4" s="35" t="s">
        <v>37</v>
      </c>
      <c r="B4" s="47">
        <v>0.06</v>
      </c>
      <c r="C4" s="37"/>
      <c r="D4" s="37"/>
      <c r="E4" s="61"/>
      <c r="F4" s="15"/>
      <c r="G4" s="18"/>
      <c r="H4" s="18"/>
      <c r="I4" s="18"/>
      <c r="J4" s="18"/>
      <c r="K4" s="19"/>
    </row>
    <row r="5" spans="1:12" ht="15" hidden="1" customHeight="1" x14ac:dyDescent="0.3">
      <c r="A5" s="35" t="s">
        <v>6</v>
      </c>
      <c r="B5" s="36">
        <v>0.01</v>
      </c>
      <c r="C5" s="37"/>
      <c r="D5" s="37"/>
      <c r="E5" s="61"/>
      <c r="F5" s="15"/>
      <c r="G5" s="18"/>
      <c r="H5" s="18"/>
      <c r="I5" s="18"/>
      <c r="J5" s="18"/>
    </row>
    <row r="6" spans="1:12" ht="15" hidden="1" customHeight="1" x14ac:dyDescent="0.3">
      <c r="A6" s="35" t="s">
        <v>10</v>
      </c>
      <c r="B6" s="36">
        <v>0</v>
      </c>
      <c r="C6" s="37"/>
      <c r="D6" s="37"/>
      <c r="E6" s="61"/>
      <c r="F6" s="15"/>
      <c r="G6" s="18"/>
      <c r="H6" s="18"/>
      <c r="I6" s="18"/>
      <c r="J6" s="18"/>
    </row>
    <row r="7" spans="1:12" ht="15" hidden="1" customHeight="1" x14ac:dyDescent="0.3">
      <c r="A7" s="35" t="s">
        <v>25</v>
      </c>
      <c r="B7" s="36">
        <v>0.05</v>
      </c>
      <c r="C7" s="38">
        <v>25</v>
      </c>
      <c r="D7" s="39" t="s">
        <v>26</v>
      </c>
      <c r="E7" s="61"/>
      <c r="F7" s="15"/>
      <c r="G7" s="18"/>
      <c r="H7" s="18"/>
      <c r="I7" s="18"/>
      <c r="J7" s="18"/>
    </row>
    <row r="8" spans="1:12" ht="15" hidden="1" customHeight="1" x14ac:dyDescent="0.3">
      <c r="A8" s="35" t="s">
        <v>9</v>
      </c>
      <c r="B8" s="40">
        <v>0</v>
      </c>
      <c r="C8" s="37"/>
      <c r="D8" s="37"/>
      <c r="E8" s="61"/>
      <c r="F8" s="15"/>
      <c r="G8" s="18"/>
      <c r="H8" s="18"/>
      <c r="I8" s="18"/>
      <c r="J8" s="18"/>
    </row>
    <row r="9" spans="1:12" ht="15" hidden="1" customHeight="1" x14ac:dyDescent="0.3">
      <c r="A9" s="52" t="s">
        <v>35</v>
      </c>
      <c r="B9" s="53">
        <f>B4+B8/B1</f>
        <v>0.06</v>
      </c>
      <c r="C9" s="54"/>
      <c r="D9" s="54"/>
      <c r="E9" s="55"/>
      <c r="F9" s="15"/>
      <c r="G9" s="18"/>
      <c r="H9" s="18"/>
      <c r="I9" s="18"/>
      <c r="J9" s="18"/>
    </row>
    <row r="10" spans="1:12" s="21" customFormat="1" ht="14.4" hidden="1" customHeight="1" x14ac:dyDescent="0.3">
      <c r="A10" s="56" t="s">
        <v>13</v>
      </c>
      <c r="B10" s="57">
        <f>SUM(A14:A25)</f>
        <v>365</v>
      </c>
      <c r="C10" s="58"/>
      <c r="D10" s="58"/>
      <c r="E10" s="59"/>
      <c r="F10" s="20"/>
      <c r="G10" s="20"/>
    </row>
    <row r="11" spans="1:12" hidden="1" x14ac:dyDescent="0.3">
      <c r="B11" s="22"/>
    </row>
    <row r="12" spans="1:12" s="26" customFormat="1" ht="28.8" hidden="1" x14ac:dyDescent="0.3">
      <c r="A12" s="24" t="s">
        <v>2</v>
      </c>
      <c r="B12" s="25" t="s">
        <v>15</v>
      </c>
      <c r="C12" s="25" t="s">
        <v>3</v>
      </c>
      <c r="D12" s="25" t="s">
        <v>4</v>
      </c>
      <c r="E12" s="25" t="s">
        <v>5</v>
      </c>
      <c r="F12" s="25" t="s">
        <v>17</v>
      </c>
      <c r="G12" s="25" t="s">
        <v>11</v>
      </c>
      <c r="H12" s="25" t="s">
        <v>10</v>
      </c>
      <c r="I12" s="25" t="s">
        <v>6</v>
      </c>
      <c r="J12" s="41" t="s">
        <v>19</v>
      </c>
      <c r="K12" s="25" t="s">
        <v>14</v>
      </c>
      <c r="L12" s="25" t="s">
        <v>8</v>
      </c>
    </row>
    <row r="13" spans="1:12" hidden="1" x14ac:dyDescent="0.3">
      <c r="B13" s="27">
        <v>44197</v>
      </c>
      <c r="C13" s="44">
        <f>(-1)*B1+B1*B7+C7</f>
        <v>-474975</v>
      </c>
      <c r="D13" s="44"/>
      <c r="E13" s="44"/>
      <c r="F13" s="44"/>
      <c r="G13" s="46">
        <f>B1*B7+C7</f>
        <v>25025</v>
      </c>
      <c r="H13" s="44"/>
      <c r="I13" s="44"/>
      <c r="J13" s="42"/>
      <c r="K13" s="23"/>
      <c r="L13" s="23"/>
    </row>
    <row r="14" spans="1:12" hidden="1" x14ac:dyDescent="0.3">
      <c r="A14" s="17">
        <v>31</v>
      </c>
      <c r="B14" s="27">
        <v>44228</v>
      </c>
      <c r="C14" s="44">
        <f>D14+E14+G14+H14+I14</f>
        <v>30000</v>
      </c>
      <c r="D14" s="44">
        <f>$B$9*B1-E14-G14-I14</f>
        <v>9712.3287671232883</v>
      </c>
      <c r="E14" s="44">
        <f>$B$3*B1*A14</f>
        <v>15287.671232876712</v>
      </c>
      <c r="F14" s="44">
        <f>B1-D14</f>
        <v>490287.67123287672</v>
      </c>
      <c r="G14" s="44">
        <f>B8</f>
        <v>0</v>
      </c>
      <c r="H14" s="44">
        <f>(-1)*B6*C13</f>
        <v>0</v>
      </c>
      <c r="I14" s="44">
        <f>B1*B5</f>
        <v>5000</v>
      </c>
      <c r="J14" s="42"/>
      <c r="K14" s="23"/>
      <c r="L14" s="23"/>
    </row>
    <row r="15" spans="1:12" hidden="1" x14ac:dyDescent="0.3">
      <c r="A15" s="17">
        <v>28</v>
      </c>
      <c r="B15" s="27">
        <v>44256</v>
      </c>
      <c r="C15" s="44">
        <f>D15+E15+G15+H15+I15</f>
        <v>29417.260273972606</v>
      </c>
      <c r="D15" s="44">
        <f t="shared" ref="D15:D25" si="0">$B$9*F14-E15-G15-H15-I15</f>
        <v>10974.384312253706</v>
      </c>
      <c r="E15" s="44">
        <f t="shared" ref="E15:E24" si="1">$B$3*F14*A15</f>
        <v>13539.99924939013</v>
      </c>
      <c r="F15" s="44">
        <f>F14-D15</f>
        <v>479313.28692062304</v>
      </c>
      <c r="G15" s="44">
        <f t="shared" ref="G15:G25" si="2">$B$8</f>
        <v>0</v>
      </c>
      <c r="H15" s="44">
        <f>+B6*F14</f>
        <v>0</v>
      </c>
      <c r="I15" s="44">
        <f t="shared" ref="I15:I25" si="3">F14*$B$5</f>
        <v>4902.8767123287671</v>
      </c>
      <c r="J15" s="42"/>
      <c r="K15" s="23"/>
      <c r="L15" s="23"/>
    </row>
    <row r="16" spans="1:12" hidden="1" x14ac:dyDescent="0.3">
      <c r="A16" s="17">
        <v>31</v>
      </c>
      <c r="B16" s="27">
        <v>44287</v>
      </c>
      <c r="C16" s="44">
        <f t="shared" ref="C16:C24" si="4">D16+E16+G16+H16+I16</f>
        <v>28758.79721523738</v>
      </c>
      <c r="D16" s="44">
        <f t="shared" si="0"/>
        <v>9310.4964500471688</v>
      </c>
      <c r="E16" s="44">
        <f t="shared" si="1"/>
        <v>14655.167895983981</v>
      </c>
      <c r="F16" s="44">
        <f t="shared" ref="F16:F25" si="5">F15-D16</f>
        <v>470002.79047057586</v>
      </c>
      <c r="G16" s="44">
        <f t="shared" si="2"/>
        <v>0</v>
      </c>
      <c r="H16" s="44">
        <f>B6*F15</f>
        <v>0</v>
      </c>
      <c r="I16" s="44">
        <f t="shared" si="3"/>
        <v>4793.1328692062307</v>
      </c>
      <c r="J16" s="42"/>
      <c r="K16" s="23"/>
      <c r="L16" s="23"/>
    </row>
    <row r="17" spans="1:12" hidden="1" x14ac:dyDescent="0.3">
      <c r="A17" s="17">
        <v>30</v>
      </c>
      <c r="B17" s="27">
        <v>44317</v>
      </c>
      <c r="C17" s="44">
        <f t="shared" si="4"/>
        <v>28200.167428234552</v>
      </c>
      <c r="D17" s="44">
        <f t="shared" si="0"/>
        <v>9593.2076411117559</v>
      </c>
      <c r="E17" s="44">
        <f t="shared" si="1"/>
        <v>13906.931882417039</v>
      </c>
      <c r="F17" s="44">
        <f t="shared" si="5"/>
        <v>460409.58282946411</v>
      </c>
      <c r="G17" s="44">
        <f t="shared" si="2"/>
        <v>0</v>
      </c>
      <c r="H17" s="44">
        <f>+B6*F16</f>
        <v>0</v>
      </c>
      <c r="I17" s="44">
        <f t="shared" si="3"/>
        <v>4700.0279047057584</v>
      </c>
      <c r="J17" s="42"/>
      <c r="K17" s="23"/>
      <c r="L17" s="23"/>
    </row>
    <row r="18" spans="1:12" hidden="1" x14ac:dyDescent="0.3">
      <c r="A18" s="17">
        <v>31</v>
      </c>
      <c r="B18" s="27">
        <v>44348</v>
      </c>
      <c r="C18" s="44">
        <f t="shared" si="4"/>
        <v>27624.574969767844</v>
      </c>
      <c r="D18" s="44">
        <f t="shared" si="0"/>
        <v>8943.2984719476699</v>
      </c>
      <c r="E18" s="44">
        <f t="shared" si="1"/>
        <v>14077.180669525533</v>
      </c>
      <c r="F18" s="44">
        <f t="shared" si="5"/>
        <v>451466.28435751644</v>
      </c>
      <c r="G18" s="44">
        <f t="shared" si="2"/>
        <v>0</v>
      </c>
      <c r="H18" s="44">
        <f>+B6*F17</f>
        <v>0</v>
      </c>
      <c r="I18" s="44">
        <f t="shared" si="3"/>
        <v>4604.0958282946413</v>
      </c>
      <c r="J18" s="42"/>
      <c r="K18" s="23"/>
      <c r="L18" s="23"/>
    </row>
    <row r="19" spans="1:12" hidden="1" x14ac:dyDescent="0.3">
      <c r="A19" s="17">
        <v>30</v>
      </c>
      <c r="B19" s="27">
        <v>44378</v>
      </c>
      <c r="C19" s="44">
        <f t="shared" si="4"/>
        <v>27087.977061450983</v>
      </c>
      <c r="D19" s="44">
        <f t="shared" si="0"/>
        <v>9214.8597766123239</v>
      </c>
      <c r="E19" s="44">
        <f t="shared" si="1"/>
        <v>13358.454441263499</v>
      </c>
      <c r="F19" s="44">
        <f t="shared" si="5"/>
        <v>442251.42458090413</v>
      </c>
      <c r="G19" s="44">
        <f t="shared" si="2"/>
        <v>0</v>
      </c>
      <c r="H19" s="44">
        <f>+B6*F18</f>
        <v>0</v>
      </c>
      <c r="I19" s="44">
        <f t="shared" si="3"/>
        <v>4514.6628435751645</v>
      </c>
      <c r="J19" s="42"/>
      <c r="K19" s="23"/>
      <c r="L19" s="23"/>
    </row>
    <row r="20" spans="1:12" hidden="1" x14ac:dyDescent="0.3">
      <c r="A20" s="17">
        <v>31</v>
      </c>
      <c r="B20" s="27">
        <v>44409</v>
      </c>
      <c r="C20" s="44">
        <f t="shared" si="4"/>
        <v>26535.085474854248</v>
      </c>
      <c r="D20" s="44">
        <f t="shared" si="0"/>
        <v>8590.5824665167402</v>
      </c>
      <c r="E20" s="44">
        <f t="shared" si="1"/>
        <v>13521.988762528466</v>
      </c>
      <c r="F20" s="44">
        <f t="shared" si="5"/>
        <v>433660.84211438737</v>
      </c>
      <c r="G20" s="44">
        <f t="shared" si="2"/>
        <v>0</v>
      </c>
      <c r="H20" s="44">
        <f>B6*F19</f>
        <v>0</v>
      </c>
      <c r="I20" s="44">
        <f t="shared" si="3"/>
        <v>4422.5142458090413</v>
      </c>
      <c r="J20" s="42"/>
      <c r="K20" s="23"/>
      <c r="L20" s="23"/>
    </row>
    <row r="21" spans="1:12" hidden="1" x14ac:dyDescent="0.3">
      <c r="A21" s="17">
        <v>31</v>
      </c>
      <c r="B21" s="27">
        <v>44440</v>
      </c>
      <c r="C21" s="44">
        <f t="shared" si="4"/>
        <v>26019.650526863239</v>
      </c>
      <c r="D21" s="44">
        <f t="shared" si="0"/>
        <v>8423.7133440849502</v>
      </c>
      <c r="E21" s="44">
        <f t="shared" si="1"/>
        <v>13259.328761634419</v>
      </c>
      <c r="F21" s="44">
        <f t="shared" si="5"/>
        <v>425237.1287703024</v>
      </c>
      <c r="G21" s="44">
        <f t="shared" si="2"/>
        <v>0</v>
      </c>
      <c r="H21" s="44">
        <f>+B6*F20</f>
        <v>0</v>
      </c>
      <c r="I21" s="44">
        <f t="shared" si="3"/>
        <v>4336.6084211438738</v>
      </c>
      <c r="J21" s="42"/>
      <c r="K21" s="23"/>
      <c r="L21" s="23"/>
    </row>
    <row r="22" spans="1:12" hidden="1" x14ac:dyDescent="0.3">
      <c r="A22" s="17">
        <v>30</v>
      </c>
      <c r="B22" s="27">
        <v>44470</v>
      </c>
      <c r="C22" s="44">
        <f t="shared" si="4"/>
        <v>25514.227726218141</v>
      </c>
      <c r="D22" s="44">
        <f t="shared" si="0"/>
        <v>8679.497559832198</v>
      </c>
      <c r="E22" s="44">
        <f t="shared" si="1"/>
        <v>12582.35887868292</v>
      </c>
      <c r="F22" s="44">
        <f t="shared" si="5"/>
        <v>416557.63121047022</v>
      </c>
      <c r="G22" s="44">
        <f t="shared" si="2"/>
        <v>0</v>
      </c>
      <c r="H22" s="44">
        <f>+B6*F21</f>
        <v>0</v>
      </c>
      <c r="I22" s="44">
        <f t="shared" si="3"/>
        <v>4252.3712877030239</v>
      </c>
      <c r="J22" s="42"/>
      <c r="K22" s="23"/>
      <c r="L22" s="23"/>
    </row>
    <row r="23" spans="1:12" hidden="1" x14ac:dyDescent="0.3">
      <c r="A23" s="17">
        <v>31</v>
      </c>
      <c r="B23" s="27">
        <v>44501</v>
      </c>
      <c r="C23" s="44">
        <f t="shared" si="4"/>
        <v>24993.457872628212</v>
      </c>
      <c r="D23" s="44">
        <f t="shared" si="0"/>
        <v>8091.4893295403672</v>
      </c>
      <c r="E23" s="44">
        <f t="shared" si="1"/>
        <v>12736.392230983143</v>
      </c>
      <c r="F23" s="44">
        <f t="shared" si="5"/>
        <v>408466.14188092988</v>
      </c>
      <c r="G23" s="44">
        <f t="shared" si="2"/>
        <v>0</v>
      </c>
      <c r="H23" s="44">
        <f>+B6*F22</f>
        <v>0</v>
      </c>
      <c r="I23" s="44">
        <f t="shared" si="3"/>
        <v>4165.5763121047021</v>
      </c>
      <c r="J23" s="42"/>
      <c r="K23" s="23"/>
      <c r="L23" s="23"/>
    </row>
    <row r="24" spans="1:12" hidden="1" x14ac:dyDescent="0.3">
      <c r="A24" s="17">
        <v>30</v>
      </c>
      <c r="B24" s="27">
        <v>44531</v>
      </c>
      <c r="C24" s="44">
        <f t="shared" si="4"/>
        <v>24507.96851285579</v>
      </c>
      <c r="D24" s="44">
        <f t="shared" si="0"/>
        <v>8337.1856356518547</v>
      </c>
      <c r="E24" s="44">
        <f t="shared" si="1"/>
        <v>12086.121458394637</v>
      </c>
      <c r="F24" s="44">
        <f t="shared" si="5"/>
        <v>400128.95624527801</v>
      </c>
      <c r="G24" s="44">
        <f t="shared" si="2"/>
        <v>0</v>
      </c>
      <c r="H24" s="44">
        <f>B6*F23</f>
        <v>0</v>
      </c>
      <c r="I24" s="44">
        <f t="shared" si="3"/>
        <v>4084.661418809299</v>
      </c>
      <c r="J24" s="42"/>
      <c r="K24" s="23"/>
      <c r="L24" s="23"/>
    </row>
    <row r="25" spans="1:12" hidden="1" x14ac:dyDescent="0.3">
      <c r="A25" s="17">
        <v>31</v>
      </c>
      <c r="B25" s="27">
        <v>44562</v>
      </c>
      <c r="C25" s="44">
        <f>D25+E25+G25+H25+I25+F25</f>
        <v>415969.67793772806</v>
      </c>
      <c r="D25" s="44">
        <f t="shared" si="0"/>
        <v>8167.0156822666313</v>
      </c>
      <c r="E25" s="44">
        <f>$B$3*F24*A24</f>
        <v>11839.432129997267</v>
      </c>
      <c r="F25" s="44">
        <f t="shared" si="5"/>
        <v>391961.94056301139</v>
      </c>
      <c r="G25" s="44">
        <f t="shared" si="2"/>
        <v>0</v>
      </c>
      <c r="H25" s="44">
        <f>B6*F24</f>
        <v>0</v>
      </c>
      <c r="I25" s="44">
        <f t="shared" si="3"/>
        <v>4001.28956245278</v>
      </c>
      <c r="J25" s="42"/>
      <c r="K25" s="23"/>
      <c r="L25" s="23"/>
    </row>
    <row r="26" spans="1:12" hidden="1" x14ac:dyDescent="0.3">
      <c r="A26" s="28" t="s">
        <v>7</v>
      </c>
      <c r="B26" s="29" t="s">
        <v>16</v>
      </c>
      <c r="C26" s="45">
        <f>SUM(C14:C25)</f>
        <v>714628.84499981115</v>
      </c>
      <c r="D26" s="45">
        <f>SUM(D14:D25)</f>
        <v>108038.05943698867</v>
      </c>
      <c r="E26" s="45">
        <f>SUM(E14:E25)</f>
        <v>160851.02759367772</v>
      </c>
      <c r="F26" s="45" t="s">
        <v>16</v>
      </c>
      <c r="G26" s="45">
        <f>SUM(G13:G25)</f>
        <v>25025</v>
      </c>
      <c r="H26" s="45">
        <f>SUM(H14:H25)</f>
        <v>0</v>
      </c>
      <c r="I26" s="45">
        <f>SUM(I14:I25)</f>
        <v>53777.817406133283</v>
      </c>
      <c r="J26" s="43">
        <f>XIRR(C13:C25,B13:B25)</f>
        <v>0.71666013002395657</v>
      </c>
      <c r="K26" s="30">
        <f>C26+G13</f>
        <v>739653.84499981115</v>
      </c>
      <c r="L26" s="30">
        <f>E26+G26+H26+I26</f>
        <v>239653.844999811</v>
      </c>
    </row>
    <row r="27" spans="1:12" hidden="1" x14ac:dyDescent="0.3"/>
    <row r="28" spans="1:12" hidden="1" x14ac:dyDescent="0.3"/>
    <row r="29" spans="1:12" s="9" customFormat="1" ht="50.4" customHeight="1" x14ac:dyDescent="0.2">
      <c r="A29" s="5"/>
      <c r="B29" s="5"/>
      <c r="C29" s="5"/>
      <c r="D29" s="5"/>
      <c r="E29" s="6"/>
      <c r="F29" s="6"/>
      <c r="G29" s="5"/>
      <c r="H29" s="5"/>
      <c r="I29" s="5"/>
    </row>
    <row r="30" spans="1:12" s="1" customFormat="1" ht="20.399999999999999" x14ac:dyDescent="0.35">
      <c r="A30" s="62" t="s">
        <v>20</v>
      </c>
      <c r="B30" s="62"/>
      <c r="C30" s="62"/>
      <c r="D30" s="62"/>
      <c r="E30" s="62"/>
      <c r="F30" s="62"/>
      <c r="G30" s="62"/>
      <c r="H30" s="62"/>
      <c r="I30" s="2">
        <v>500000</v>
      </c>
      <c r="J30" s="14" t="s">
        <v>21</v>
      </c>
      <c r="K30" s="9"/>
    </row>
    <row r="31" spans="1:12" s="9" customFormat="1" ht="10.199999999999999" customHeight="1" x14ac:dyDescent="0.3">
      <c r="A31" s="10"/>
      <c r="B31" s="10"/>
      <c r="C31" s="10"/>
      <c r="D31" s="10"/>
      <c r="E31" s="10"/>
      <c r="F31" s="10"/>
      <c r="G31" s="10"/>
      <c r="H31" s="10"/>
      <c r="I31" s="11"/>
      <c r="J31" s="12"/>
    </row>
    <row r="32" spans="1:12" s="1" customFormat="1" ht="17.399999999999999" x14ac:dyDescent="0.3">
      <c r="A32" s="63" t="s">
        <v>22</v>
      </c>
      <c r="B32" s="63"/>
      <c r="C32" s="63"/>
      <c r="D32" s="63"/>
      <c r="E32" s="63"/>
      <c r="F32" s="63"/>
      <c r="G32" s="63"/>
      <c r="H32" s="63"/>
      <c r="I32" s="3">
        <f>B2</f>
        <v>0.36</v>
      </c>
      <c r="J32" s="12"/>
      <c r="K32" s="9"/>
    </row>
    <row r="33" spans="1:11" s="9" customFormat="1" ht="10.199999999999999" customHeight="1" x14ac:dyDescent="0.3">
      <c r="A33" s="10"/>
      <c r="B33" s="10"/>
      <c r="C33" s="10"/>
      <c r="D33" s="10"/>
      <c r="E33" s="10"/>
      <c r="F33" s="10"/>
      <c r="G33" s="10"/>
      <c r="H33" s="10"/>
      <c r="I33" s="13"/>
      <c r="J33" s="12"/>
    </row>
    <row r="34" spans="1:11" s="1" customFormat="1" ht="17.399999999999999" x14ac:dyDescent="0.3">
      <c r="A34" s="63" t="s">
        <v>28</v>
      </c>
      <c r="B34" s="63"/>
      <c r="C34" s="63"/>
      <c r="D34" s="63"/>
      <c r="E34" s="63"/>
      <c r="F34" s="63"/>
      <c r="G34" s="63"/>
      <c r="H34" s="63"/>
      <c r="I34" s="66" t="s">
        <v>34</v>
      </c>
      <c r="J34" s="66"/>
      <c r="K34" s="9"/>
    </row>
    <row r="35" spans="1:11" s="9" customFormat="1" ht="11.4" customHeight="1" x14ac:dyDescent="0.3">
      <c r="A35" s="10"/>
      <c r="B35" s="10"/>
      <c r="C35" s="10"/>
      <c r="D35" s="10"/>
      <c r="E35" s="10"/>
      <c r="F35" s="10"/>
      <c r="G35" s="10"/>
      <c r="H35" s="10"/>
      <c r="I35" s="13"/>
      <c r="J35" s="12"/>
    </row>
    <row r="36" spans="1:11" s="1" customFormat="1" ht="17.399999999999999" x14ac:dyDescent="0.3">
      <c r="A36" s="63" t="s">
        <v>29</v>
      </c>
      <c r="B36" s="63"/>
      <c r="C36" s="63"/>
      <c r="D36" s="63"/>
      <c r="E36" s="63"/>
      <c r="F36" s="63"/>
      <c r="G36" s="63"/>
      <c r="H36" s="63"/>
      <c r="I36" s="66" t="s">
        <v>30</v>
      </c>
      <c r="J36" s="66"/>
      <c r="K36" s="9"/>
    </row>
    <row r="37" spans="1:11" s="9" customFormat="1" ht="10.199999999999999" customHeight="1" x14ac:dyDescent="0.3">
      <c r="A37" s="50"/>
      <c r="B37" s="50"/>
      <c r="C37" s="50"/>
      <c r="D37" s="50"/>
      <c r="E37" s="50"/>
      <c r="F37" s="50"/>
      <c r="G37" s="50"/>
      <c r="H37" s="50"/>
      <c r="I37" s="11"/>
      <c r="J37" s="12"/>
    </row>
    <row r="38" spans="1:11" s="1" customFormat="1" ht="17.399999999999999" x14ac:dyDescent="0.3">
      <c r="A38" s="63" t="s">
        <v>23</v>
      </c>
      <c r="B38" s="63"/>
      <c r="C38" s="63"/>
      <c r="D38" s="63"/>
      <c r="E38" s="63"/>
      <c r="F38" s="63"/>
      <c r="G38" s="63"/>
      <c r="H38" s="63"/>
      <c r="I38" s="48">
        <f>C14</f>
        <v>30000</v>
      </c>
      <c r="J38" s="12" t="s">
        <v>21</v>
      </c>
      <c r="K38" s="9"/>
    </row>
    <row r="39" spans="1:11" s="9" customFormat="1" ht="10.199999999999999" customHeight="1" x14ac:dyDescent="0.3">
      <c r="A39" s="10"/>
      <c r="B39" s="10"/>
      <c r="C39" s="10"/>
      <c r="D39" s="10"/>
      <c r="E39" s="10"/>
      <c r="F39" s="10"/>
      <c r="G39" s="10"/>
      <c r="H39" s="10"/>
      <c r="I39" s="49"/>
      <c r="J39" s="12"/>
    </row>
    <row r="40" spans="1:11" s="1" customFormat="1" ht="17.399999999999999" x14ac:dyDescent="0.3">
      <c r="A40" s="63" t="s">
        <v>31</v>
      </c>
      <c r="B40" s="63"/>
      <c r="C40" s="63"/>
      <c r="D40" s="63"/>
      <c r="E40" s="63"/>
      <c r="F40" s="63"/>
      <c r="G40" s="63"/>
      <c r="H40" s="63"/>
      <c r="I40" s="48">
        <f>L26</f>
        <v>239653.844999811</v>
      </c>
      <c r="J40" s="12" t="s">
        <v>21</v>
      </c>
      <c r="K40" s="9"/>
    </row>
    <row r="41" spans="1:11" s="9" customFormat="1" ht="10.199999999999999" customHeight="1" x14ac:dyDescent="0.3">
      <c r="A41" s="10"/>
      <c r="B41" s="10"/>
      <c r="C41" s="10"/>
      <c r="D41" s="10"/>
      <c r="E41" s="10"/>
      <c r="F41" s="10"/>
      <c r="G41" s="10"/>
      <c r="H41" s="10"/>
      <c r="I41" s="49"/>
      <c r="J41" s="12"/>
    </row>
    <row r="42" spans="1:11" s="1" customFormat="1" ht="17.399999999999999" x14ac:dyDescent="0.3">
      <c r="A42" s="63" t="s">
        <v>32</v>
      </c>
      <c r="B42" s="63"/>
      <c r="C42" s="63"/>
      <c r="D42" s="63"/>
      <c r="E42" s="63"/>
      <c r="F42" s="63"/>
      <c r="G42" s="63"/>
      <c r="H42" s="63"/>
      <c r="I42" s="48">
        <f>K26</f>
        <v>739653.84499981115</v>
      </c>
      <c r="J42" s="12" t="s">
        <v>21</v>
      </c>
      <c r="K42" s="9"/>
    </row>
    <row r="43" spans="1:11" s="9" customFormat="1" ht="10.199999999999999" customHeight="1" x14ac:dyDescent="0.3">
      <c r="A43" s="10"/>
      <c r="B43" s="10"/>
      <c r="C43" s="10"/>
      <c r="D43" s="10"/>
      <c r="E43" s="10"/>
      <c r="F43" s="10"/>
      <c r="G43" s="10"/>
      <c r="H43" s="10"/>
      <c r="I43" s="11"/>
      <c r="J43" s="12"/>
    </row>
    <row r="44" spans="1:11" s="1" customFormat="1" ht="17.399999999999999" x14ac:dyDescent="0.3">
      <c r="A44" s="63" t="s">
        <v>33</v>
      </c>
      <c r="B44" s="63"/>
      <c r="C44" s="63"/>
      <c r="D44" s="63"/>
      <c r="E44" s="63"/>
      <c r="F44" s="63"/>
      <c r="G44" s="63"/>
      <c r="H44" s="63"/>
      <c r="I44" s="4">
        <f>J26</f>
        <v>0.71666013002395657</v>
      </c>
      <c r="J44" s="12"/>
      <c r="K44" s="9"/>
    </row>
    <row r="45" spans="1:11" s="1" customFormat="1" ht="21" customHeight="1" x14ac:dyDescent="0.35">
      <c r="A45" s="5"/>
      <c r="B45" s="5"/>
      <c r="C45" s="5"/>
      <c r="D45" s="5"/>
      <c r="E45" s="6"/>
      <c r="F45" s="7"/>
      <c r="G45" s="8"/>
      <c r="H45" s="5"/>
      <c r="I45" s="5"/>
      <c r="J45" s="9"/>
    </row>
    <row r="46" spans="1:11" s="1" customFormat="1" ht="100.95" customHeight="1" x14ac:dyDescent="0.2">
      <c r="A46" s="65" t="s">
        <v>27</v>
      </c>
      <c r="B46" s="65"/>
      <c r="C46" s="65"/>
      <c r="D46" s="65"/>
      <c r="E46" s="65"/>
      <c r="F46" s="65"/>
      <c r="G46" s="65"/>
      <c r="H46" s="65"/>
      <c r="I46" s="65"/>
      <c r="J46" s="65"/>
    </row>
    <row r="47" spans="1:11" s="1" customFormat="1" ht="40.200000000000003" customHeight="1" x14ac:dyDescent="0.2">
      <c r="A47" s="64" t="s">
        <v>24</v>
      </c>
      <c r="B47" s="64"/>
      <c r="C47" s="64"/>
      <c r="D47" s="64"/>
      <c r="E47" s="64"/>
      <c r="F47" s="64"/>
      <c r="G47" s="64"/>
      <c r="H47" s="64"/>
      <c r="I47" s="64"/>
      <c r="J47" s="64"/>
    </row>
    <row r="48" spans="1:11" hidden="1" x14ac:dyDescent="0.3"/>
  </sheetData>
  <sheetProtection password="CC99" sheet="1" objects="1" scenarios="1"/>
  <mergeCells count="13">
    <mergeCell ref="E1:E8"/>
    <mergeCell ref="A42:H42"/>
    <mergeCell ref="A44:H44"/>
    <mergeCell ref="A46:J46"/>
    <mergeCell ref="A47:J47"/>
    <mergeCell ref="A30:H30"/>
    <mergeCell ref="A32:H32"/>
    <mergeCell ref="A34:H34"/>
    <mergeCell ref="A38:H38"/>
    <mergeCell ref="A40:H40"/>
    <mergeCell ref="A36:H36"/>
    <mergeCell ref="I36:J36"/>
    <mergeCell ref="I34:J34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Картка Ідеальна - без страховки</vt:lpstr>
      <vt:lpstr>Картка Ідеальна - із страховкой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Sniff</dc:creator>
  <cp:lastModifiedBy>Бока Андрій</cp:lastModifiedBy>
  <dcterms:created xsi:type="dcterms:W3CDTF">2020-04-10T13:41:21Z</dcterms:created>
  <dcterms:modified xsi:type="dcterms:W3CDTF">2022-08-09T10:35:03Z</dcterms:modified>
</cp:coreProperties>
</file>