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activeTab="1"/>
  </bookViews>
  <sheets>
    <sheet name="Кред картка Blue - без страховк" sheetId="9" r:id="rId1"/>
    <sheet name="Кред картка Blue -із страховкою" sheetId="10" r:id="rId2"/>
  </sheets>
  <calcPr calcId="14562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0" l="1"/>
  <c r="B9" i="10" l="1"/>
  <c r="I38" i="10" l="1"/>
  <c r="I36" i="10"/>
  <c r="I32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B10" i="10"/>
  <c r="B3" i="10" s="1"/>
  <c r="I14" i="10"/>
  <c r="E14" i="10" l="1"/>
  <c r="D14" i="10" s="1"/>
  <c r="C13" i="10"/>
  <c r="H14" i="10" s="1"/>
  <c r="G13" i="10"/>
  <c r="G26" i="10" s="1"/>
  <c r="C14" i="10" l="1"/>
  <c r="F14" i="10"/>
  <c r="I15" i="10" l="1"/>
  <c r="H15" i="10"/>
  <c r="E15" i="10"/>
  <c r="I40" i="10"/>
  <c r="D15" i="10" l="1"/>
  <c r="F15" i="10" s="1"/>
  <c r="H16" i="10" s="1"/>
  <c r="E16" i="10" l="1"/>
  <c r="I16" i="10"/>
  <c r="C15" i="10"/>
  <c r="D16" i="10" l="1"/>
  <c r="F16" i="10" s="1"/>
  <c r="C16" i="10" l="1"/>
  <c r="I17" i="10"/>
  <c r="E17" i="10"/>
  <c r="H17" i="10"/>
  <c r="D17" i="10" l="1"/>
  <c r="F17" i="10" s="1"/>
  <c r="C17" i="10" l="1"/>
  <c r="E18" i="10"/>
  <c r="H18" i="10"/>
  <c r="I18" i="10"/>
  <c r="D18" i="10" l="1"/>
  <c r="C18" i="10" s="1"/>
  <c r="F18" i="10" l="1"/>
  <c r="I19" i="10" s="1"/>
  <c r="E19" i="10" l="1"/>
  <c r="H19" i="10"/>
  <c r="D19" i="10" l="1"/>
  <c r="C19" i="10" s="1"/>
  <c r="F19" i="10" l="1"/>
  <c r="I20" i="10" s="1"/>
  <c r="E20" i="10" l="1"/>
  <c r="H20" i="10"/>
  <c r="D20" i="10" l="1"/>
  <c r="C20" i="10" s="1"/>
  <c r="F20" i="10" l="1"/>
  <c r="H21" i="10" s="1"/>
  <c r="E21" i="10" l="1"/>
  <c r="I21" i="10"/>
  <c r="D21" i="10" l="1"/>
  <c r="C21" i="10"/>
  <c r="F21" i="10"/>
  <c r="H22" i="10" l="1"/>
  <c r="I22" i="10"/>
  <c r="E22" i="10"/>
  <c r="D22" i="10" l="1"/>
  <c r="C22" i="10" s="1"/>
  <c r="F22" i="10" l="1"/>
  <c r="E23" i="10" s="1"/>
  <c r="H23" i="10" l="1"/>
  <c r="I23" i="10"/>
  <c r="D23" i="10" l="1"/>
  <c r="C23" i="10" s="1"/>
  <c r="F23" i="10" l="1"/>
  <c r="H24" i="10" s="1"/>
  <c r="I24" i="10" l="1"/>
  <c r="E24" i="10"/>
  <c r="D24" i="10" s="1"/>
  <c r="F24" i="10" s="1"/>
  <c r="H25" i="10" s="1"/>
  <c r="H26" i="10" s="1"/>
  <c r="I36" i="9"/>
  <c r="C24" i="10" l="1"/>
  <c r="E25" i="10"/>
  <c r="E26" i="10" s="1"/>
  <c r="I25" i="10"/>
  <c r="I26" i="10" s="1"/>
  <c r="I34" i="9"/>
  <c r="D25" i="10" l="1"/>
  <c r="F25" i="10" s="1"/>
  <c r="C25" i="10" s="1"/>
  <c r="L26" i="10"/>
  <c r="I42" i="10" s="1"/>
  <c r="I32" i="9"/>
  <c r="D26" i="10" l="1"/>
  <c r="J26" i="10"/>
  <c r="I46" i="10" s="1"/>
  <c r="C26" i="10"/>
  <c r="G14" i="9"/>
  <c r="K26" i="10" l="1"/>
  <c r="I44" i="10" s="1"/>
  <c r="B1" i="9"/>
  <c r="B9" i="9" s="1"/>
  <c r="I14" i="9" l="1"/>
  <c r="G13" i="9"/>
  <c r="C13" i="9"/>
  <c r="B10" i="9"/>
  <c r="B3" i="9" s="1"/>
  <c r="E14" i="9" s="1"/>
  <c r="D14" i="9" l="1"/>
  <c r="G25" i="9"/>
  <c r="G24" i="9"/>
  <c r="G23" i="9"/>
  <c r="G22" i="9"/>
  <c r="G21" i="9"/>
  <c r="G20" i="9"/>
  <c r="G19" i="9"/>
  <c r="G18" i="9"/>
  <c r="G17" i="9"/>
  <c r="G16" i="9"/>
  <c r="G15" i="9"/>
  <c r="F14" i="9" l="1"/>
  <c r="H14" i="9"/>
  <c r="C14" i="9" s="1"/>
  <c r="G26" i="9"/>
  <c r="I38" i="9" l="1"/>
  <c r="E15" i="9"/>
  <c r="H15" i="9"/>
  <c r="I15" i="9"/>
  <c r="D15" i="9" l="1"/>
  <c r="F15" i="9" s="1"/>
  <c r="E16" i="9" s="1"/>
  <c r="C15" i="9" l="1"/>
  <c r="H16" i="9"/>
  <c r="I16" i="9"/>
  <c r="D16" i="9" l="1"/>
  <c r="C16" i="9" s="1"/>
  <c r="F16" i="9" l="1"/>
  <c r="I17" i="9" s="1"/>
  <c r="E17" i="9" l="1"/>
  <c r="H17" i="9"/>
  <c r="D17" i="9" l="1"/>
  <c r="C17" i="9" s="1"/>
  <c r="F17" i="9" l="1"/>
  <c r="I18" i="9" s="1"/>
  <c r="E18" i="9" l="1"/>
  <c r="H18" i="9"/>
  <c r="D18" i="9" l="1"/>
  <c r="F18" i="9" s="1"/>
  <c r="C18" i="9" l="1"/>
  <c r="I19" i="9"/>
  <c r="E19" i="9"/>
  <c r="H19" i="9"/>
  <c r="D19" i="9" l="1"/>
  <c r="F19" i="9" s="1"/>
  <c r="E20" i="9" s="1"/>
  <c r="C19" i="9" l="1"/>
  <c r="H20" i="9"/>
  <c r="I20" i="9"/>
  <c r="D20" i="9" l="1"/>
  <c r="C20" i="9" s="1"/>
  <c r="F20" i="9" l="1"/>
  <c r="H21" i="9" s="1"/>
  <c r="E21" i="9" l="1"/>
  <c r="I21" i="9"/>
  <c r="D21" i="9" l="1"/>
  <c r="C21" i="9" s="1"/>
  <c r="F21" i="9" l="1"/>
  <c r="E22" i="9" s="1"/>
  <c r="H22" i="9" l="1"/>
  <c r="I22" i="9"/>
  <c r="D22" i="9" l="1"/>
  <c r="C22" i="9" s="1"/>
  <c r="F22" i="9" l="1"/>
  <c r="E23" i="9" s="1"/>
  <c r="H23" i="9" l="1"/>
  <c r="I23" i="9"/>
  <c r="D23" i="9" l="1"/>
  <c r="C23" i="9" s="1"/>
  <c r="F23" i="9"/>
  <c r="E24" i="9" s="1"/>
  <c r="I24" i="9" l="1"/>
  <c r="H24" i="9"/>
  <c r="D24" i="9" s="1"/>
  <c r="C24" i="9" l="1"/>
  <c r="F24" i="9"/>
  <c r="E25" i="9" l="1"/>
  <c r="E26" i="9" s="1"/>
  <c r="I25" i="9"/>
  <c r="I26" i="9" s="1"/>
  <c r="H25" i="9"/>
  <c r="H26" i="9" s="1"/>
  <c r="D25" i="9" l="1"/>
  <c r="D26" i="9" s="1"/>
  <c r="L26" i="9"/>
  <c r="I40" i="9" s="1"/>
  <c r="F25" i="9" l="1"/>
  <c r="C25" i="9" s="1"/>
  <c r="C26" i="9" s="1"/>
  <c r="J26" i="9"/>
  <c r="I44" i="9" s="1"/>
  <c r="K26" i="9" l="1"/>
  <c r="I42" i="9" s="1"/>
</calcChain>
</file>

<file path=xl/comments1.xml><?xml version="1.0" encoding="utf-8"?>
<comments xmlns="http://schemas.openxmlformats.org/spreadsheetml/2006/main">
  <authors>
    <author>Бока Андрій</author>
  </authors>
  <commentList>
    <comment ref="G13" authorId="0">
      <text>
        <r>
          <rPr>
            <sz val="10"/>
            <color indexed="81"/>
            <rFont val="Tahoma"/>
            <family val="2"/>
            <charset val="204"/>
          </rPr>
          <t xml:space="preserve">Разова комісія за отримання кредиту шляхом зняття креитних коштів готівковим шляхом.
</t>
        </r>
      </text>
    </comment>
  </commentList>
</comments>
</file>

<file path=xl/comments2.xml><?xml version="1.0" encoding="utf-8"?>
<comments xmlns="http://schemas.openxmlformats.org/spreadsheetml/2006/main">
  <authors>
    <author>Бока Андрій</author>
  </authors>
  <commentList>
    <comment ref="G13" authorId="0">
      <text>
        <r>
          <rPr>
            <sz val="10"/>
            <color indexed="81"/>
            <rFont val="Tahoma"/>
            <family val="2"/>
            <charset val="204"/>
          </rPr>
          <t xml:space="preserve">Разова комісія за отримання кредиту шляхом зняття креитних коштів готівковим шляхом.
</t>
        </r>
      </text>
    </comment>
  </commentList>
</comments>
</file>

<file path=xl/sharedStrings.xml><?xml version="1.0" encoding="utf-8"?>
<sst xmlns="http://schemas.openxmlformats.org/spreadsheetml/2006/main" count="86" uniqueCount="39">
  <si>
    <t>Кредит</t>
  </si>
  <si>
    <t>Ставка</t>
  </si>
  <si>
    <t>Кол-во дней</t>
  </si>
  <si>
    <t>Платёж</t>
  </si>
  <si>
    <t>Тело в платеже</t>
  </si>
  <si>
    <t>% в платеже</t>
  </si>
  <si>
    <t>Страховка</t>
  </si>
  <si>
    <t>Всего</t>
  </si>
  <si>
    <t>Удорожание</t>
  </si>
  <si>
    <t>РКО карты</t>
  </si>
  <si>
    <t>РКО кредита</t>
  </si>
  <si>
    <t>РКО Карты</t>
  </si>
  <si>
    <t>Ввод параметров</t>
  </si>
  <si>
    <t>Дней</t>
  </si>
  <si>
    <t>Общае расходы на кредит</t>
  </si>
  <si>
    <t>Дата платежа</t>
  </si>
  <si>
    <t>-</t>
  </si>
  <si>
    <t>Тело после сплати ОМП</t>
  </si>
  <si>
    <t>Ставка в день</t>
  </si>
  <si>
    <t>Реальна ставка</t>
  </si>
  <si>
    <t>Введіть бажаний розмір Кредитного ліміту</t>
  </si>
  <si>
    <t>грн.</t>
  </si>
  <si>
    <t>Процентна ставка, річних</t>
  </si>
  <si>
    <t>Максимальний розмір щомісячного платежу (в перший місяць користування кредитом)</t>
  </si>
  <si>
    <t>Безкоштовна гаряча телефонна лінія:
0 800 505 20 30</t>
  </si>
  <si>
    <t>Комісія за зняття</t>
  </si>
  <si>
    <t>грн</t>
  </si>
  <si>
    <t>Добровільне страхування життя (щомісячно від розміру заборгованості)</t>
  </si>
  <si>
    <t>Обслуговування рахунку, щомісячно</t>
  </si>
  <si>
    <t>Обслуговування кредитної заборгованості, щомісячно</t>
  </si>
  <si>
    <t>Загальні витрати за кредитом, гривень</t>
  </si>
  <si>
    <t>Загальна вартість кредиту для клієнта, гривень</t>
  </si>
  <si>
    <t>Реальна процентна ставка, річних</t>
  </si>
  <si>
    <t>1% мінімум 20 грн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</si>
  <si>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щляхом знятя готівки, або безготівкового переказу замобами системи дистанційного обслуговування, або безготівкової оплати карткою в торговельно-сервісній мережі.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</si>
  <si>
    <t>ОМП для расчётов</t>
  </si>
  <si>
    <t>ОПМ в Тарифах</t>
  </si>
  <si>
    <t>ОМП для расчёта</t>
  </si>
  <si>
    <t>ОМП по Тарифам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</si>
</sst>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Protection="1"/>
    <xf numFmtId="3" fontId="6" fillId="0" borderId="0" xfId="0" applyNumberFormat="1" applyFont="1" applyBorder="1" applyAlignment="1" applyProtection="1">
      <alignment horizontal="center"/>
      <protection locked="0"/>
    </xf>
    <xf numFmtId="9" fontId="8" fillId="0" borderId="0" xfId="1" applyFont="1" applyBorder="1" applyAlignment="1" applyProtection="1">
      <alignment horizontal="center"/>
    </xf>
    <xf numFmtId="10" fontId="8" fillId="0" borderId="0" xfId="0" applyNumberFormat="1" applyFont="1" applyBorder="1" applyAlignment="1" applyProtection="1">
      <alignment horizontal="center"/>
    </xf>
    <xf numFmtId="0" fontId="4" fillId="5" borderId="0" xfId="0" applyFont="1" applyFill="1" applyBorder="1" applyProtection="1"/>
    <xf numFmtId="0" fontId="4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Protection="1"/>
    <xf numFmtId="0" fontId="4" fillId="5" borderId="0" xfId="0" applyFont="1" applyFill="1" applyProtection="1"/>
    <xf numFmtId="0" fontId="7" fillId="5" borderId="0" xfId="0" applyFont="1" applyFill="1" applyBorder="1" applyAlignment="1" applyProtection="1">
      <alignment horizontal="left" vertical="top"/>
    </xf>
    <xf numFmtId="3" fontId="8" fillId="5" borderId="0" xfId="0" applyNumberFormat="1" applyFont="1" applyFill="1" applyBorder="1" applyAlignment="1" applyProtection="1">
      <alignment horizontal="center"/>
    </xf>
    <xf numFmtId="0" fontId="8" fillId="5" borderId="0" xfId="0" applyFont="1" applyFill="1" applyProtection="1"/>
    <xf numFmtId="9" fontId="8" fillId="5" borderId="0" xfId="1" applyFont="1" applyFill="1" applyBorder="1" applyAlignment="1" applyProtection="1">
      <alignment horizontal="center"/>
    </xf>
    <xf numFmtId="0" fontId="6" fillId="5" borderId="0" xfId="0" applyFont="1" applyFill="1" applyProtection="1"/>
    <xf numFmtId="0" fontId="0" fillId="0" borderId="0" xfId="0" applyFill="1" applyProtection="1"/>
    <xf numFmtId="0" fontId="0" fillId="0" borderId="0" xfId="0" applyAlignment="1" applyProtection="1"/>
    <xf numFmtId="0" fontId="0" fillId="0" borderId="0" xfId="0" applyProtection="1"/>
    <xf numFmtId="0" fontId="0" fillId="0" borderId="0" xfId="0" applyFill="1" applyAlignment="1" applyProtection="1"/>
    <xf numFmtId="10" fontId="0" fillId="0" borderId="0" xfId="0" applyNumberFormat="1" applyProtection="1"/>
    <xf numFmtId="0" fontId="0" fillId="0" borderId="0" xfId="0" applyFont="1" applyFill="1" applyProtection="1"/>
    <xf numFmtId="0" fontId="0" fillId="0" borderId="0" xfId="0" applyFont="1" applyProtection="1"/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14" fontId="0" fillId="0" borderId="0" xfId="0" applyNumberForma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/>
    </xf>
    <xf numFmtId="1" fontId="8" fillId="0" borderId="0" xfId="1" applyNumberFormat="1" applyFont="1" applyBorder="1" applyAlignment="1" applyProtection="1">
      <alignment horizontal="center"/>
    </xf>
    <xf numFmtId="0" fontId="0" fillId="2" borderId="1" xfId="0" applyFill="1" applyBorder="1" applyProtection="1"/>
    <xf numFmtId="3" fontId="0" fillId="2" borderId="2" xfId="0" applyNumberFormat="1" applyFill="1" applyBorder="1" applyProtection="1"/>
    <xf numFmtId="0" fontId="0" fillId="2" borderId="2" xfId="0" applyFill="1" applyBorder="1" applyAlignment="1" applyProtection="1">
      <alignment horizontal="center"/>
    </xf>
    <xf numFmtId="0" fontId="0" fillId="2" borderId="2" xfId="0" applyFill="1" applyBorder="1" applyProtection="1"/>
    <xf numFmtId="0" fontId="0" fillId="2" borderId="4" xfId="0" applyFill="1" applyBorder="1" applyProtection="1"/>
    <xf numFmtId="10" fontId="0" fillId="2" borderId="0" xfId="0" applyNumberFormat="1" applyFill="1" applyBorder="1" applyProtection="1"/>
    <xf numFmtId="0" fontId="3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center" vertical="top" wrapText="1"/>
    </xf>
    <xf numFmtId="0" fontId="0" fillId="2" borderId="0" xfId="0" applyFont="1" applyFill="1" applyBorder="1" applyAlignment="1" applyProtection="1">
      <alignment vertical="center" wrapText="1"/>
    </xf>
    <xf numFmtId="4" fontId="0" fillId="2" borderId="0" xfId="0" applyNumberFormat="1" applyFill="1" applyBorder="1" applyProtection="1"/>
    <xf numFmtId="0" fontId="2" fillId="0" borderId="0" xfId="0" applyFont="1" applyFill="1" applyAlignment="1" applyProtection="1">
      <alignment horizontal="center" vertical="top" wrapText="1"/>
    </xf>
    <xf numFmtId="0" fontId="0" fillId="0" borderId="0" xfId="0" applyFill="1" applyAlignment="1" applyProtection="1">
      <alignment horizontal="center"/>
    </xf>
    <xf numFmtId="10" fontId="2" fillId="0" borderId="0" xfId="1" applyNumberFormat="1" applyFont="1" applyFill="1" applyAlignment="1" applyProtection="1">
      <alignment horizontal="center"/>
    </xf>
    <xf numFmtId="4" fontId="0" fillId="0" borderId="0" xfId="0" applyNumberFormat="1" applyAlignment="1" applyProtection="1">
      <alignment horizontal="right"/>
    </xf>
    <xf numFmtId="4" fontId="2" fillId="0" borderId="0" xfId="0" applyNumberFormat="1" applyFont="1" applyAlignment="1" applyProtection="1">
      <alignment horizontal="right"/>
    </xf>
    <xf numFmtId="4" fontId="0" fillId="0" borderId="0" xfId="0" applyNumberFormat="1" applyFill="1" applyAlignment="1" applyProtection="1">
      <alignment horizontal="right"/>
    </xf>
    <xf numFmtId="164" fontId="0" fillId="2" borderId="0" xfId="0" applyNumberFormat="1" applyFill="1" applyBorder="1" applyProtection="1"/>
    <xf numFmtId="1" fontId="8" fillId="5" borderId="0" xfId="1" applyNumberFormat="1" applyFont="1" applyFill="1" applyBorder="1" applyAlignment="1" applyProtection="1">
      <alignment horizontal="center"/>
    </xf>
    <xf numFmtId="4" fontId="8" fillId="0" borderId="0" xfId="0" applyNumberFormat="1" applyFont="1" applyBorder="1" applyAlignment="1" applyProtection="1">
      <alignment horizontal="center"/>
    </xf>
    <xf numFmtId="4" fontId="8" fillId="5" borderId="0" xfId="0" applyNumberFormat="1" applyFont="1" applyFill="1" applyBorder="1" applyAlignment="1" applyProtection="1">
      <alignment horizontal="center"/>
    </xf>
    <xf numFmtId="4" fontId="0" fillId="0" borderId="0" xfId="0" applyNumberFormat="1" applyFill="1" applyAlignment="1" applyProtection="1"/>
    <xf numFmtId="0" fontId="7" fillId="5" borderId="0" xfId="0" applyFont="1" applyFill="1" applyBorder="1" applyAlignment="1" applyProtection="1">
      <alignment horizontal="center" vertical="top"/>
    </xf>
    <xf numFmtId="0" fontId="0" fillId="5" borderId="0" xfId="0" applyFill="1" applyProtection="1"/>
    <xf numFmtId="0" fontId="0" fillId="5" borderId="0" xfId="0" applyFill="1" applyAlignment="1" applyProtection="1">
      <alignment horizontal="center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top"/>
    </xf>
    <xf numFmtId="0" fontId="7" fillId="4" borderId="0" xfId="0" applyFont="1" applyFill="1" applyBorder="1" applyAlignment="1" applyProtection="1">
      <alignment horizontal="left" vertical="top"/>
    </xf>
    <xf numFmtId="0" fontId="9" fillId="5" borderId="0" xfId="0" applyFont="1" applyFill="1" applyAlignment="1" applyProtection="1">
      <alignment horizontal="center" vertical="top" wrapText="1"/>
    </xf>
    <xf numFmtId="0" fontId="9" fillId="5" borderId="0" xfId="0" applyFont="1" applyFill="1" applyAlignment="1" applyProtection="1">
      <alignment horizontal="left" vertical="top" wrapText="1"/>
    </xf>
    <xf numFmtId="9" fontId="8" fillId="0" borderId="0" xfId="1" applyFont="1" applyBorder="1" applyAlignment="1" applyProtection="1">
      <alignment horizontal="center"/>
    </xf>
    <xf numFmtId="0" fontId="0" fillId="6" borderId="4" xfId="0" applyFill="1" applyBorder="1" applyProtection="1"/>
    <xf numFmtId="10" fontId="0" fillId="6" borderId="0" xfId="0" applyNumberFormat="1" applyFill="1" applyBorder="1" applyProtection="1"/>
    <xf numFmtId="0" fontId="3" fillId="6" borderId="0" xfId="0" applyFont="1" applyFill="1" applyBorder="1" applyAlignment="1" applyProtection="1">
      <alignment vertical="center" wrapText="1"/>
    </xf>
    <xf numFmtId="0" fontId="3" fillId="6" borderId="5" xfId="0" applyFont="1" applyFill="1" applyBorder="1" applyAlignment="1" applyProtection="1">
      <alignment vertical="center" wrapText="1"/>
    </xf>
    <xf numFmtId="0" fontId="0" fillId="6" borderId="6" xfId="0" applyFont="1" applyFill="1" applyBorder="1" applyProtection="1"/>
    <xf numFmtId="3" fontId="0" fillId="6" borderId="7" xfId="0" applyNumberFormat="1" applyFont="1" applyFill="1" applyBorder="1" applyProtection="1"/>
    <xf numFmtId="0" fontId="3" fillId="6" borderId="7" xfId="0" applyFont="1" applyFill="1" applyBorder="1" applyAlignment="1" applyProtection="1">
      <alignment vertical="center" wrapText="1"/>
    </xf>
    <xf numFmtId="0" fontId="3" fillId="6" borderId="8" xfId="0" applyFont="1" applyFill="1" applyBorder="1" applyAlignment="1" applyProtection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28</xdr:row>
      <xdr:rowOff>91440</xdr:rowOff>
    </xdr:from>
    <xdr:to>
      <xdr:col>2</xdr:col>
      <xdr:colOff>434340</xdr:colOff>
      <xdr:row>28</xdr:row>
      <xdr:rowOff>579120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120640"/>
          <a:ext cx="23241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97971</xdr:colOff>
      <xdr:row>28</xdr:row>
      <xdr:rowOff>17418</xdr:rowOff>
    </xdr:from>
    <xdr:to>
      <xdr:col>2</xdr:col>
      <xdr:colOff>52251</xdr:colOff>
      <xdr:row>28</xdr:row>
      <xdr:rowOff>413658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71" y="17418"/>
          <a:ext cx="1674223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topLeftCell="A29" zoomScaleNormal="100" workbookViewId="0">
      <selection activeCell="I30" sqref="I30"/>
    </sheetView>
  </sheetViews>
  <sheetFormatPr defaultColWidth="0" defaultRowHeight="14.4" zeroHeight="1" x14ac:dyDescent="0.3"/>
  <cols>
    <col min="1" max="1" width="17.21875" style="17" customWidth="1"/>
    <col min="2" max="2" width="12.44140625" style="17" bestFit="1" customWidth="1"/>
    <col min="3" max="3" width="10.88671875" style="23" bestFit="1" customWidth="1"/>
    <col min="4" max="4" width="11" style="17" customWidth="1"/>
    <col min="5" max="5" width="12.44140625" style="17" bestFit="1" customWidth="1"/>
    <col min="6" max="6" width="11.88671875" style="17" bestFit="1" customWidth="1"/>
    <col min="7" max="7" width="8" style="17" bestFit="1" customWidth="1"/>
    <col min="8" max="8" width="41.109375" style="17" customWidth="1"/>
    <col min="9" max="9" width="13.109375" style="17" bestFit="1" customWidth="1"/>
    <col min="10" max="10" width="9.6640625" style="17" bestFit="1" customWidth="1"/>
    <col min="11" max="11" width="15.109375" style="17" hidden="1" customWidth="1"/>
    <col min="12" max="12" width="12.88671875" style="17" hidden="1" customWidth="1"/>
    <col min="13" max="16384" width="8.88671875" style="17" hidden="1"/>
  </cols>
  <sheetData>
    <row r="1" spans="1:12" ht="15" hidden="1" customHeight="1" x14ac:dyDescent="0.3">
      <c r="A1" s="32" t="s">
        <v>0</v>
      </c>
      <c r="B1" s="33">
        <f>I30</f>
        <v>200000</v>
      </c>
      <c r="C1" s="34"/>
      <c r="D1" s="35"/>
      <c r="E1" s="56" t="s">
        <v>12</v>
      </c>
      <c r="F1" s="15"/>
      <c r="G1" s="16"/>
      <c r="H1" s="16"/>
      <c r="I1" s="16"/>
      <c r="J1" s="16"/>
    </row>
    <row r="2" spans="1:12" ht="15" hidden="1" customHeight="1" x14ac:dyDescent="0.3">
      <c r="A2" s="36" t="s">
        <v>1</v>
      </c>
      <c r="B2" s="37">
        <v>0.24</v>
      </c>
      <c r="C2" s="38"/>
      <c r="D2" s="38"/>
      <c r="E2" s="57"/>
      <c r="F2" s="15"/>
      <c r="G2" s="18"/>
      <c r="H2" s="18"/>
      <c r="I2" s="18"/>
      <c r="J2" s="18"/>
      <c r="K2" s="19"/>
    </row>
    <row r="3" spans="1:12" ht="15" hidden="1" customHeight="1" x14ac:dyDescent="0.3">
      <c r="A3" s="36" t="s">
        <v>18</v>
      </c>
      <c r="B3" s="48">
        <f>B2/B10</f>
        <v>6.5753424657534248E-4</v>
      </c>
      <c r="C3" s="38"/>
      <c r="D3" s="38"/>
      <c r="E3" s="57"/>
      <c r="F3" s="15"/>
      <c r="G3" s="18"/>
      <c r="H3" s="18"/>
      <c r="I3" s="18"/>
      <c r="J3" s="18"/>
      <c r="K3" s="19"/>
    </row>
    <row r="4" spans="1:12" ht="15" hidden="1" customHeight="1" x14ac:dyDescent="0.3">
      <c r="A4" s="36" t="s">
        <v>36</v>
      </c>
      <c r="B4" s="37">
        <v>7.0000000000000007E-2</v>
      </c>
      <c r="C4" s="38"/>
      <c r="D4" s="38"/>
      <c r="E4" s="57"/>
      <c r="F4" s="15"/>
      <c r="G4" s="18"/>
      <c r="H4" s="18"/>
      <c r="I4" s="18"/>
      <c r="J4" s="18"/>
      <c r="K4" s="19"/>
    </row>
    <row r="5" spans="1:12" ht="15" hidden="1" customHeight="1" x14ac:dyDescent="0.3">
      <c r="A5" s="36" t="s">
        <v>6</v>
      </c>
      <c r="B5" s="37">
        <v>0</v>
      </c>
      <c r="C5" s="38"/>
      <c r="D5" s="38"/>
      <c r="E5" s="57"/>
      <c r="F5" s="15"/>
      <c r="G5" s="18"/>
      <c r="H5" s="18"/>
      <c r="I5" s="18"/>
      <c r="J5" s="18"/>
    </row>
    <row r="6" spans="1:12" ht="15" hidden="1" customHeight="1" x14ac:dyDescent="0.3">
      <c r="A6" s="36" t="s">
        <v>10</v>
      </c>
      <c r="B6" s="37">
        <v>0.04</v>
      </c>
      <c r="C6" s="38"/>
      <c r="D6" s="38"/>
      <c r="E6" s="57"/>
      <c r="F6" s="15"/>
      <c r="G6" s="18"/>
      <c r="H6" s="18"/>
      <c r="I6" s="18"/>
      <c r="J6" s="18"/>
    </row>
    <row r="7" spans="1:12" ht="15" hidden="1" customHeight="1" x14ac:dyDescent="0.3">
      <c r="A7" s="36" t="s">
        <v>25</v>
      </c>
      <c r="B7" s="37">
        <v>0</v>
      </c>
      <c r="C7" s="39">
        <v>0</v>
      </c>
      <c r="D7" s="40" t="s">
        <v>26</v>
      </c>
      <c r="E7" s="57"/>
      <c r="F7" s="15"/>
      <c r="G7" s="18"/>
      <c r="H7" s="18"/>
      <c r="I7" s="18"/>
      <c r="J7" s="18"/>
    </row>
    <row r="8" spans="1:12" ht="15" hidden="1" customHeight="1" x14ac:dyDescent="0.3">
      <c r="A8" s="36" t="s">
        <v>9</v>
      </c>
      <c r="B8" s="41">
        <v>10</v>
      </c>
      <c r="C8" s="38"/>
      <c r="D8" s="38"/>
      <c r="E8" s="57"/>
      <c r="F8" s="15"/>
      <c r="G8" s="18"/>
      <c r="H8" s="18"/>
      <c r="I8" s="18"/>
      <c r="J8" s="18"/>
    </row>
    <row r="9" spans="1:12" ht="15" hidden="1" customHeight="1" x14ac:dyDescent="0.3">
      <c r="A9" s="63" t="s">
        <v>35</v>
      </c>
      <c r="B9" s="64">
        <f>B4+B8/B1</f>
        <v>7.0050000000000001E-2</v>
      </c>
      <c r="C9" s="65"/>
      <c r="D9" s="65"/>
      <c r="E9" s="66"/>
      <c r="F9" s="15"/>
      <c r="G9" s="18"/>
      <c r="H9" s="18"/>
      <c r="I9" s="18"/>
      <c r="J9" s="18"/>
    </row>
    <row r="10" spans="1:12" s="21" customFormat="1" ht="14.4" hidden="1" customHeight="1" x14ac:dyDescent="0.3">
      <c r="A10" s="67" t="s">
        <v>13</v>
      </c>
      <c r="B10" s="68">
        <f>SUM(A14:A25)</f>
        <v>365</v>
      </c>
      <c r="C10" s="69"/>
      <c r="D10" s="69"/>
      <c r="E10" s="70"/>
      <c r="F10" s="20"/>
      <c r="G10" s="20"/>
    </row>
    <row r="11" spans="1:12" hidden="1" x14ac:dyDescent="0.3">
      <c r="B11" s="22"/>
    </row>
    <row r="12" spans="1:12" s="26" customFormat="1" ht="28.8" hidden="1" x14ac:dyDescent="0.3">
      <c r="A12" s="24" t="s">
        <v>2</v>
      </c>
      <c r="B12" s="25" t="s">
        <v>15</v>
      </c>
      <c r="C12" s="25" t="s">
        <v>3</v>
      </c>
      <c r="D12" s="25" t="s">
        <v>4</v>
      </c>
      <c r="E12" s="25" t="s">
        <v>5</v>
      </c>
      <c r="F12" s="25" t="s">
        <v>17</v>
      </c>
      <c r="G12" s="25" t="s">
        <v>11</v>
      </c>
      <c r="H12" s="25" t="s">
        <v>10</v>
      </c>
      <c r="I12" s="25" t="s">
        <v>6</v>
      </c>
      <c r="J12" s="42" t="s">
        <v>19</v>
      </c>
      <c r="K12" s="25" t="s">
        <v>14</v>
      </c>
      <c r="L12" s="25" t="s">
        <v>8</v>
      </c>
    </row>
    <row r="13" spans="1:12" hidden="1" x14ac:dyDescent="0.3">
      <c r="B13" s="27">
        <v>44197</v>
      </c>
      <c r="C13" s="45">
        <f>(-1)*B1+B1*B7+C7</f>
        <v>-200000</v>
      </c>
      <c r="D13" s="45"/>
      <c r="E13" s="45"/>
      <c r="F13" s="45"/>
      <c r="G13" s="47">
        <f>B1*B7+C7</f>
        <v>0</v>
      </c>
      <c r="H13" s="45"/>
      <c r="I13" s="45"/>
      <c r="J13" s="43"/>
      <c r="K13" s="23"/>
      <c r="L13" s="23"/>
    </row>
    <row r="14" spans="1:12" hidden="1" x14ac:dyDescent="0.3">
      <c r="A14" s="17">
        <v>31</v>
      </c>
      <c r="B14" s="27">
        <v>44228</v>
      </c>
      <c r="C14" s="45">
        <f>D14+E14+G14+H14+I14</f>
        <v>22010</v>
      </c>
      <c r="D14" s="45">
        <f>$B$9*B1-E14-G14-I14</f>
        <v>9923.2876712328762</v>
      </c>
      <c r="E14" s="45">
        <f>$B$3*B1*A14</f>
        <v>4076.7123287671238</v>
      </c>
      <c r="F14" s="45">
        <f>B1-D14</f>
        <v>190076.71232876711</v>
      </c>
      <c r="G14" s="45">
        <f>B8</f>
        <v>10</v>
      </c>
      <c r="H14" s="45">
        <f>(-1)*B6*C13</f>
        <v>8000</v>
      </c>
      <c r="I14" s="45">
        <f>B1*B5</f>
        <v>0</v>
      </c>
      <c r="J14" s="43"/>
      <c r="K14" s="23"/>
      <c r="L14" s="23"/>
    </row>
    <row r="15" spans="1:12" hidden="1" x14ac:dyDescent="0.3">
      <c r="A15" s="17">
        <v>28</v>
      </c>
      <c r="B15" s="27">
        <v>44256</v>
      </c>
      <c r="C15" s="45">
        <f>D15+E15+G15+H15+I15</f>
        <v>13314.873698630137</v>
      </c>
      <c r="D15" s="45">
        <f>$B$9*F14-E15-G15-H15-I15</f>
        <v>2202.3106661662596</v>
      </c>
      <c r="E15" s="45">
        <f t="shared" ref="E15:E24" si="0">$B$3*F14*A15</f>
        <v>3499.494539313192</v>
      </c>
      <c r="F15" s="45">
        <f>F14-D15</f>
        <v>187874.40166260087</v>
      </c>
      <c r="G15" s="45">
        <f t="shared" ref="G15:G25" si="1">$B$8</f>
        <v>10</v>
      </c>
      <c r="H15" s="45">
        <f>+B6*F14</f>
        <v>7603.0684931506848</v>
      </c>
      <c r="I15" s="45">
        <f t="shared" ref="I15:I25" si="2">F14*$B$5</f>
        <v>0</v>
      </c>
      <c r="J15" s="43"/>
      <c r="K15" s="23"/>
      <c r="L15" s="23"/>
    </row>
    <row r="16" spans="1:12" hidden="1" x14ac:dyDescent="0.3">
      <c r="A16" s="17">
        <v>31</v>
      </c>
      <c r="B16" s="27">
        <v>44287</v>
      </c>
      <c r="C16" s="45">
        <f t="shared" ref="C16:C24" si="3">D16+E16+G16+H16+I16</f>
        <v>13160.601836465194</v>
      </c>
      <c r="D16" s="45">
        <f>$B$9*F15-E16-G16-H16-I16</f>
        <v>1806.0763223728</v>
      </c>
      <c r="E16" s="45">
        <f t="shared" si="0"/>
        <v>3829.5494475883575</v>
      </c>
      <c r="F16" s="45">
        <f t="shared" ref="F16:F25" si="4">F15-D16</f>
        <v>186068.32534022807</v>
      </c>
      <c r="G16" s="45">
        <f t="shared" si="1"/>
        <v>10</v>
      </c>
      <c r="H16" s="45">
        <f>B6*F15</f>
        <v>7514.9760665040349</v>
      </c>
      <c r="I16" s="45">
        <f t="shared" si="2"/>
        <v>0</v>
      </c>
      <c r="J16" s="43"/>
      <c r="K16" s="23"/>
      <c r="L16" s="23"/>
    </row>
    <row r="17" spans="1:12" hidden="1" x14ac:dyDescent="0.3">
      <c r="A17" s="17">
        <v>30</v>
      </c>
      <c r="B17" s="27">
        <v>44317</v>
      </c>
      <c r="C17" s="45">
        <f t="shared" si="3"/>
        <v>13034.086190082977</v>
      </c>
      <c r="D17" s="45">
        <f>$B$9*F16-E17-G17-H17-I17</f>
        <v>1910.9642930501768</v>
      </c>
      <c r="E17" s="45">
        <f t="shared" si="0"/>
        <v>3670.3888834236768</v>
      </c>
      <c r="F17" s="45">
        <f t="shared" si="4"/>
        <v>184157.3610471779</v>
      </c>
      <c r="G17" s="45">
        <f t="shared" si="1"/>
        <v>10</v>
      </c>
      <c r="H17" s="45">
        <f>+B6*F16</f>
        <v>7442.7330136091232</v>
      </c>
      <c r="I17" s="45">
        <f t="shared" si="2"/>
        <v>0</v>
      </c>
      <c r="J17" s="43"/>
      <c r="K17" s="23"/>
      <c r="L17" s="23"/>
    </row>
    <row r="18" spans="1:12" hidden="1" x14ac:dyDescent="0.3">
      <c r="A18" s="17">
        <v>31</v>
      </c>
      <c r="B18" s="27">
        <v>44348</v>
      </c>
      <c r="C18" s="45">
        <f t="shared" si="3"/>
        <v>12900.223141354812</v>
      </c>
      <c r="D18" s="45">
        <f>$B$9*F17-E18-G18-H18-I18</f>
        <v>1770.1457783964543</v>
      </c>
      <c r="E18" s="45">
        <f t="shared" si="0"/>
        <v>3753.7829210712425</v>
      </c>
      <c r="F18" s="45">
        <f t="shared" si="4"/>
        <v>182387.21526878144</v>
      </c>
      <c r="G18" s="45">
        <f t="shared" si="1"/>
        <v>10</v>
      </c>
      <c r="H18" s="45">
        <f>+B6*F17</f>
        <v>7366.2944418871157</v>
      </c>
      <c r="I18" s="45">
        <f t="shared" si="2"/>
        <v>0</v>
      </c>
      <c r="J18" s="43"/>
      <c r="K18" s="23"/>
      <c r="L18" s="23"/>
    </row>
    <row r="19" spans="1:12" hidden="1" x14ac:dyDescent="0.3">
      <c r="A19" s="17">
        <v>30</v>
      </c>
      <c r="B19" s="27">
        <v>44378</v>
      </c>
      <c r="C19" s="45">
        <f t="shared" si="3"/>
        <v>12776.22442957814</v>
      </c>
      <c r="D19" s="45">
        <f>$B$9*F18-E19-G19-H19-I19</f>
        <v>1872.9606135248923</v>
      </c>
      <c r="E19" s="45">
        <f t="shared" si="0"/>
        <v>3597.7752053019904</v>
      </c>
      <c r="F19" s="45">
        <f t="shared" si="4"/>
        <v>180514.25465525655</v>
      </c>
      <c r="G19" s="45">
        <f t="shared" si="1"/>
        <v>10</v>
      </c>
      <c r="H19" s="45">
        <f>+B6*F18</f>
        <v>7295.4886107512575</v>
      </c>
      <c r="I19" s="45">
        <f t="shared" si="2"/>
        <v>0</v>
      </c>
      <c r="J19" s="43"/>
      <c r="K19" s="23"/>
      <c r="L19" s="23"/>
    </row>
    <row r="20" spans="1:12" hidden="1" x14ac:dyDescent="0.3">
      <c r="A20" s="17">
        <v>31</v>
      </c>
      <c r="B20" s="27">
        <v>44409</v>
      </c>
      <c r="C20" s="45">
        <f t="shared" si="3"/>
        <v>12645.023538600723</v>
      </c>
      <c r="D20" s="45">
        <f>$B$9*F19-E20-G20-H20-I20</f>
        <v>1734.9299150339966</v>
      </c>
      <c r="E20" s="45">
        <f t="shared" si="0"/>
        <v>3679.5234373564622</v>
      </c>
      <c r="F20" s="45">
        <f t="shared" si="4"/>
        <v>178779.32474022254</v>
      </c>
      <c r="G20" s="45">
        <f t="shared" si="1"/>
        <v>10</v>
      </c>
      <c r="H20" s="45">
        <f>B6*F19</f>
        <v>7220.5701862102624</v>
      </c>
      <c r="I20" s="45">
        <f t="shared" si="2"/>
        <v>0</v>
      </c>
      <c r="J20" s="43"/>
      <c r="K20" s="23"/>
      <c r="L20" s="23"/>
    </row>
    <row r="21" spans="1:12" hidden="1" x14ac:dyDescent="0.3">
      <c r="A21" s="17">
        <v>31</v>
      </c>
      <c r="B21" s="27">
        <v>44440</v>
      </c>
      <c r="C21" s="45">
        <f t="shared" si="3"/>
        <v>12523.491698052589</v>
      </c>
      <c r="D21" s="45">
        <f>$B$9*F20-E21-G21-H21-I21</f>
        <v>1718.1593219580536</v>
      </c>
      <c r="E21" s="45">
        <f t="shared" si="0"/>
        <v>3644.1593864856322</v>
      </c>
      <c r="F21" s="45">
        <f t="shared" si="4"/>
        <v>177061.16541826449</v>
      </c>
      <c r="G21" s="45">
        <f t="shared" si="1"/>
        <v>10</v>
      </c>
      <c r="H21" s="45">
        <f>+B6*F20</f>
        <v>7151.1729896089018</v>
      </c>
      <c r="I21" s="45">
        <f t="shared" si="2"/>
        <v>0</v>
      </c>
      <c r="J21" s="43"/>
      <c r="K21" s="23"/>
      <c r="L21" s="23"/>
    </row>
    <row r="22" spans="1:12" hidden="1" x14ac:dyDescent="0.3">
      <c r="A22" s="17">
        <v>30</v>
      </c>
      <c r="B22" s="27">
        <v>44470</v>
      </c>
      <c r="C22" s="45">
        <f t="shared" si="3"/>
        <v>12403.134637549429</v>
      </c>
      <c r="D22" s="45">
        <f>$B$9*F21-E22-G22-H22-I22</f>
        <v>1817.9746207873286</v>
      </c>
      <c r="E22" s="45">
        <f t="shared" si="0"/>
        <v>3492.7134000315191</v>
      </c>
      <c r="F22" s="45">
        <f t="shared" si="4"/>
        <v>175243.19079747715</v>
      </c>
      <c r="G22" s="45">
        <f t="shared" si="1"/>
        <v>10</v>
      </c>
      <c r="H22" s="45">
        <f>+B6*F21</f>
        <v>7082.44661673058</v>
      </c>
      <c r="I22" s="45">
        <f t="shared" si="2"/>
        <v>0</v>
      </c>
      <c r="J22" s="43"/>
      <c r="K22" s="23"/>
      <c r="L22" s="23"/>
    </row>
    <row r="23" spans="1:12" hidden="1" x14ac:dyDescent="0.3">
      <c r="A23" s="17">
        <v>31</v>
      </c>
      <c r="B23" s="27">
        <v>44501</v>
      </c>
      <c r="C23" s="45">
        <f t="shared" si="3"/>
        <v>12275.785515363274</v>
      </c>
      <c r="D23" s="45">
        <f>$B$9*F22-E23-G23-H23-I23</f>
        <v>1683.9775011813654</v>
      </c>
      <c r="E23" s="45">
        <f t="shared" si="0"/>
        <v>3572.080382282822</v>
      </c>
      <c r="F23" s="45">
        <f t="shared" si="4"/>
        <v>173559.21329629578</v>
      </c>
      <c r="G23" s="45">
        <f t="shared" si="1"/>
        <v>10</v>
      </c>
      <c r="H23" s="45">
        <f>+B6*F22</f>
        <v>7009.7276318990862</v>
      </c>
      <c r="I23" s="45">
        <f t="shared" si="2"/>
        <v>0</v>
      </c>
      <c r="J23" s="43"/>
      <c r="K23" s="23"/>
      <c r="L23" s="23"/>
    </row>
    <row r="24" spans="1:12" hidden="1" x14ac:dyDescent="0.3">
      <c r="A24" s="17">
        <v>30</v>
      </c>
      <c r="B24" s="27">
        <v>44531</v>
      </c>
      <c r="C24" s="45">
        <f t="shared" si="3"/>
        <v>12157.822891405518</v>
      </c>
      <c r="D24" s="45">
        <f>$B$9*F23-E24-G24-H24-I24</f>
        <v>1781.8205630240163</v>
      </c>
      <c r="E24" s="45">
        <f t="shared" si="0"/>
        <v>3423.6337965296707</v>
      </c>
      <c r="F24" s="45">
        <f t="shared" si="4"/>
        <v>171777.39273327176</v>
      </c>
      <c r="G24" s="45">
        <f t="shared" si="1"/>
        <v>10</v>
      </c>
      <c r="H24" s="45">
        <f>B6*F23</f>
        <v>6942.3685318518319</v>
      </c>
      <c r="I24" s="45">
        <f t="shared" si="2"/>
        <v>0</v>
      </c>
      <c r="J24" s="43"/>
      <c r="K24" s="23"/>
      <c r="L24" s="23"/>
    </row>
    <row r="25" spans="1:12" hidden="1" x14ac:dyDescent="0.3">
      <c r="A25" s="17">
        <v>31</v>
      </c>
      <c r="B25" s="27">
        <v>44562</v>
      </c>
      <c r="C25" s="45">
        <f>D25+E25+G25+H25+I25+F25</f>
        <v>182046.97399788909</v>
      </c>
      <c r="D25" s="45">
        <f>$B$9*F24-E25-G25-H25-I25</f>
        <v>1763.4250963483582</v>
      </c>
      <c r="E25" s="45">
        <f>$B$3*F24*A24</f>
        <v>3388.4855552864565</v>
      </c>
      <c r="F25" s="45">
        <f t="shared" si="4"/>
        <v>170013.96763692339</v>
      </c>
      <c r="G25" s="45">
        <f t="shared" si="1"/>
        <v>10</v>
      </c>
      <c r="H25" s="45">
        <f>B6*F24</f>
        <v>6871.0957093308707</v>
      </c>
      <c r="I25" s="45">
        <f t="shared" si="2"/>
        <v>0</v>
      </c>
      <c r="J25" s="43"/>
      <c r="K25" s="23"/>
      <c r="L25" s="23"/>
    </row>
    <row r="26" spans="1:12" hidden="1" x14ac:dyDescent="0.3">
      <c r="A26" s="28" t="s">
        <v>7</v>
      </c>
      <c r="B26" s="29" t="s">
        <v>16</v>
      </c>
      <c r="C26" s="46">
        <f>SUM(C14:C25)</f>
        <v>331248.24157497194</v>
      </c>
      <c r="D26" s="46">
        <f>SUM(D14:D25)</f>
        <v>29986.032363076578</v>
      </c>
      <c r="E26" s="46">
        <f>SUM(E14:E25)</f>
        <v>43628.299283438144</v>
      </c>
      <c r="F26" s="46" t="s">
        <v>16</v>
      </c>
      <c r="G26" s="46">
        <f>SUM(G13:G25)</f>
        <v>120</v>
      </c>
      <c r="H26" s="46">
        <f>SUM(H14:H25)</f>
        <v>87499.942291533749</v>
      </c>
      <c r="I26" s="46">
        <f>SUM(I14:I25)</f>
        <v>0</v>
      </c>
      <c r="J26" s="44">
        <f>XIRR(C13:C25,B13:B25)</f>
        <v>1.0142434239387514</v>
      </c>
      <c r="K26" s="30">
        <f>C26+G13</f>
        <v>331248.24157497194</v>
      </c>
      <c r="L26" s="30">
        <f>E26+G26+H26+I26</f>
        <v>131248.24157497188</v>
      </c>
    </row>
    <row r="27" spans="1:12" hidden="1" x14ac:dyDescent="0.3"/>
    <row r="28" spans="1:12" hidden="1" x14ac:dyDescent="0.3"/>
    <row r="29" spans="1:12" s="9" customFormat="1" ht="60" customHeight="1" x14ac:dyDescent="0.2">
      <c r="A29" s="5"/>
      <c r="B29" s="5"/>
      <c r="C29" s="5"/>
      <c r="D29" s="5"/>
      <c r="E29" s="6"/>
      <c r="F29" s="6"/>
      <c r="G29" s="5"/>
      <c r="H29" s="5"/>
      <c r="I29" s="5"/>
    </row>
    <row r="30" spans="1:12" s="1" customFormat="1" ht="20.399999999999999" x14ac:dyDescent="0.35">
      <c r="A30" s="58" t="s">
        <v>20</v>
      </c>
      <c r="B30" s="58"/>
      <c r="C30" s="58"/>
      <c r="D30" s="58"/>
      <c r="E30" s="58"/>
      <c r="F30" s="58"/>
      <c r="G30" s="58"/>
      <c r="H30" s="58"/>
      <c r="I30" s="2">
        <v>200000</v>
      </c>
      <c r="J30" s="14" t="s">
        <v>21</v>
      </c>
      <c r="K30" s="9"/>
    </row>
    <row r="31" spans="1:12" s="9" customFormat="1" ht="10.199999999999999" customHeight="1" x14ac:dyDescent="0.3">
      <c r="A31" s="10"/>
      <c r="B31" s="10"/>
      <c r="C31" s="10"/>
      <c r="D31" s="10"/>
      <c r="E31" s="10"/>
      <c r="F31" s="10"/>
      <c r="G31" s="10"/>
      <c r="H31" s="10"/>
      <c r="I31" s="11"/>
      <c r="J31" s="12"/>
    </row>
    <row r="32" spans="1:12" s="1" customFormat="1" ht="17.399999999999999" x14ac:dyDescent="0.3">
      <c r="A32" s="59" t="s">
        <v>22</v>
      </c>
      <c r="B32" s="59"/>
      <c r="C32" s="59"/>
      <c r="D32" s="59"/>
      <c r="E32" s="59"/>
      <c r="F32" s="59"/>
      <c r="G32" s="59"/>
      <c r="H32" s="59"/>
      <c r="I32" s="3">
        <f>B2</f>
        <v>0.24</v>
      </c>
      <c r="J32" s="12"/>
      <c r="K32" s="9"/>
    </row>
    <row r="33" spans="1:11" s="9" customFormat="1" ht="10.199999999999999" customHeight="1" x14ac:dyDescent="0.3">
      <c r="A33" s="10"/>
      <c r="B33" s="10"/>
      <c r="C33" s="10"/>
      <c r="D33" s="10"/>
      <c r="E33" s="10"/>
      <c r="F33" s="10"/>
      <c r="G33" s="10"/>
      <c r="H33" s="10"/>
      <c r="I33" s="13"/>
      <c r="J33" s="12"/>
    </row>
    <row r="34" spans="1:11" s="1" customFormat="1" ht="17.399999999999999" x14ac:dyDescent="0.3">
      <c r="A34" s="59" t="s">
        <v>29</v>
      </c>
      <c r="B34" s="59"/>
      <c r="C34" s="59"/>
      <c r="D34" s="59"/>
      <c r="E34" s="59"/>
      <c r="F34" s="59"/>
      <c r="G34" s="59"/>
      <c r="H34" s="59"/>
      <c r="I34" s="3">
        <f>B6</f>
        <v>0.04</v>
      </c>
      <c r="J34" s="12"/>
      <c r="K34" s="9"/>
    </row>
    <row r="35" spans="1:11" s="9" customFormat="1" ht="10.199999999999999" customHeight="1" x14ac:dyDescent="0.3">
      <c r="A35" s="10"/>
      <c r="B35" s="10"/>
      <c r="C35" s="10"/>
      <c r="D35" s="10"/>
      <c r="E35" s="10"/>
      <c r="F35" s="10"/>
      <c r="G35" s="10"/>
      <c r="H35" s="10"/>
      <c r="I35" s="13"/>
      <c r="J35" s="12"/>
    </row>
    <row r="36" spans="1:11" s="1" customFormat="1" ht="17.399999999999999" x14ac:dyDescent="0.3">
      <c r="A36" s="59" t="s">
        <v>28</v>
      </c>
      <c r="B36" s="59"/>
      <c r="C36" s="59"/>
      <c r="D36" s="59"/>
      <c r="E36" s="59"/>
      <c r="F36" s="59"/>
      <c r="G36" s="59"/>
      <c r="H36" s="59"/>
      <c r="I36" s="31">
        <f>B8</f>
        <v>10</v>
      </c>
      <c r="J36" s="12" t="s">
        <v>21</v>
      </c>
      <c r="K36" s="9"/>
    </row>
    <row r="37" spans="1:11" s="1" customFormat="1" ht="10.199999999999999" customHeight="1" x14ac:dyDescent="0.3">
      <c r="A37" s="10"/>
      <c r="B37" s="10"/>
      <c r="C37" s="10"/>
      <c r="D37" s="10"/>
      <c r="E37" s="10"/>
      <c r="F37" s="10"/>
      <c r="G37" s="10"/>
      <c r="H37" s="10"/>
      <c r="I37" s="49"/>
      <c r="J37" s="12"/>
      <c r="K37" s="9"/>
    </row>
    <row r="38" spans="1:11" s="1" customFormat="1" ht="17.399999999999999" x14ac:dyDescent="0.3">
      <c r="A38" s="59" t="s">
        <v>23</v>
      </c>
      <c r="B38" s="59"/>
      <c r="C38" s="59"/>
      <c r="D38" s="59"/>
      <c r="E38" s="59"/>
      <c r="F38" s="59"/>
      <c r="G38" s="59"/>
      <c r="H38" s="59"/>
      <c r="I38" s="50">
        <f>C14</f>
        <v>22010</v>
      </c>
      <c r="J38" s="12" t="s">
        <v>21</v>
      </c>
      <c r="K38" s="9"/>
    </row>
    <row r="39" spans="1:11" s="9" customFormat="1" ht="10.199999999999999" customHeight="1" x14ac:dyDescent="0.3">
      <c r="A39" s="10"/>
      <c r="B39" s="10"/>
      <c r="C39" s="10"/>
      <c r="D39" s="10"/>
      <c r="E39" s="10"/>
      <c r="F39" s="10"/>
      <c r="G39" s="10"/>
      <c r="H39" s="10"/>
      <c r="I39" s="51"/>
      <c r="J39" s="12"/>
    </row>
    <row r="40" spans="1:11" s="1" customFormat="1" ht="17.399999999999999" x14ac:dyDescent="0.3">
      <c r="A40" s="59" t="s">
        <v>30</v>
      </c>
      <c r="B40" s="59"/>
      <c r="C40" s="59"/>
      <c r="D40" s="59"/>
      <c r="E40" s="59"/>
      <c r="F40" s="59"/>
      <c r="G40" s="59"/>
      <c r="H40" s="59"/>
      <c r="I40" s="50">
        <f>L26</f>
        <v>131248.24157497188</v>
      </c>
      <c r="J40" s="12" t="s">
        <v>21</v>
      </c>
      <c r="K40" s="9"/>
    </row>
    <row r="41" spans="1:11" s="9" customFormat="1" ht="10.199999999999999" customHeight="1" x14ac:dyDescent="0.3">
      <c r="A41" s="10"/>
      <c r="B41" s="10"/>
      <c r="C41" s="10"/>
      <c r="D41" s="10"/>
      <c r="E41" s="10"/>
      <c r="F41" s="10"/>
      <c r="G41" s="10"/>
      <c r="H41" s="10"/>
      <c r="I41" s="51"/>
      <c r="J41" s="12"/>
    </row>
    <row r="42" spans="1:11" s="1" customFormat="1" ht="17.399999999999999" x14ac:dyDescent="0.3">
      <c r="A42" s="59" t="s">
        <v>31</v>
      </c>
      <c r="B42" s="59"/>
      <c r="C42" s="59"/>
      <c r="D42" s="59"/>
      <c r="E42" s="59"/>
      <c r="F42" s="59"/>
      <c r="G42" s="59"/>
      <c r="H42" s="59"/>
      <c r="I42" s="50">
        <f>K26</f>
        <v>331248.24157497194</v>
      </c>
      <c r="J42" s="12" t="s">
        <v>21</v>
      </c>
      <c r="K42" s="9"/>
    </row>
    <row r="43" spans="1:11" s="9" customFormat="1" ht="10.199999999999999" customHeight="1" x14ac:dyDescent="0.3">
      <c r="A43" s="10"/>
      <c r="B43" s="10"/>
      <c r="C43" s="10"/>
      <c r="D43" s="10"/>
      <c r="E43" s="10"/>
      <c r="F43" s="10"/>
      <c r="G43" s="10"/>
      <c r="H43" s="10"/>
      <c r="I43" s="11"/>
      <c r="J43" s="12"/>
    </row>
    <row r="44" spans="1:11" s="1" customFormat="1" ht="17.399999999999999" x14ac:dyDescent="0.3">
      <c r="A44" s="59" t="s">
        <v>32</v>
      </c>
      <c r="B44" s="59"/>
      <c r="C44" s="59"/>
      <c r="D44" s="59"/>
      <c r="E44" s="59"/>
      <c r="F44" s="59"/>
      <c r="G44" s="59"/>
      <c r="H44" s="59"/>
      <c r="I44" s="4">
        <f>J26</f>
        <v>1.0142434239387514</v>
      </c>
      <c r="J44" s="12"/>
      <c r="K44" s="9"/>
    </row>
    <row r="45" spans="1:11" s="1" customFormat="1" ht="21" customHeight="1" x14ac:dyDescent="0.35">
      <c r="A45" s="5"/>
      <c r="B45" s="5"/>
      <c r="C45" s="5"/>
      <c r="D45" s="5"/>
      <c r="E45" s="6"/>
      <c r="F45" s="7"/>
      <c r="G45" s="8"/>
      <c r="H45" s="5"/>
      <c r="I45" s="5"/>
      <c r="J45" s="9"/>
    </row>
    <row r="46" spans="1:11" s="1" customFormat="1" ht="120.6" customHeight="1" x14ac:dyDescent="0.2">
      <c r="A46" s="61" t="s">
        <v>34</v>
      </c>
      <c r="B46" s="61"/>
      <c r="C46" s="61"/>
      <c r="D46" s="61"/>
      <c r="E46" s="61"/>
      <c r="F46" s="61"/>
      <c r="G46" s="61"/>
      <c r="H46" s="61"/>
      <c r="I46" s="61"/>
      <c r="J46" s="61"/>
    </row>
    <row r="47" spans="1:11" s="1" customFormat="1" ht="40.200000000000003" customHeight="1" x14ac:dyDescent="0.2">
      <c r="A47" s="60" t="s">
        <v>24</v>
      </c>
      <c r="B47" s="60"/>
      <c r="C47" s="60"/>
      <c r="D47" s="60"/>
      <c r="E47" s="60"/>
      <c r="F47" s="60"/>
      <c r="G47" s="60"/>
      <c r="H47" s="60"/>
      <c r="I47" s="60"/>
      <c r="J47" s="60"/>
    </row>
    <row r="48" spans="1:11" s="54" customFormat="1" hidden="1" x14ac:dyDescent="0.3">
      <c r="C48" s="55"/>
    </row>
    <row r="49" spans="3:3" s="54" customFormat="1" hidden="1" x14ac:dyDescent="0.3">
      <c r="C49" s="55"/>
    </row>
  </sheetData>
  <sheetProtection password="CC99" sheet="1" objects="1" scenarios="1" selectLockedCells="1"/>
  <mergeCells count="11">
    <mergeCell ref="A30:H30"/>
    <mergeCell ref="A32:H32"/>
    <mergeCell ref="A47:J47"/>
    <mergeCell ref="A46:J46"/>
    <mergeCell ref="A38:H38"/>
    <mergeCell ref="A40:H40"/>
    <mergeCell ref="A42:H42"/>
    <mergeCell ref="A44:H44"/>
    <mergeCell ref="A36:H36"/>
    <mergeCell ref="A34:H34"/>
    <mergeCell ref="E1:E8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2"/>
  <sheetViews>
    <sheetView tabSelected="1" topLeftCell="A29" zoomScaleNormal="100" workbookViewId="0">
      <selection activeCell="I34" sqref="I34:J34"/>
    </sheetView>
  </sheetViews>
  <sheetFormatPr defaultColWidth="0" defaultRowHeight="14.4" zeroHeight="1" x14ac:dyDescent="0.3"/>
  <cols>
    <col min="1" max="1" width="12.6640625" style="17" bestFit="1" customWidth="1"/>
    <col min="2" max="2" width="12.44140625" style="17" bestFit="1" customWidth="1"/>
    <col min="3" max="3" width="10.88671875" style="23" bestFit="1" customWidth="1"/>
    <col min="4" max="4" width="11" style="17" customWidth="1"/>
    <col min="5" max="5" width="12.44140625" style="17" bestFit="1" customWidth="1"/>
    <col min="6" max="6" width="11.88671875" style="17" bestFit="1" customWidth="1"/>
    <col min="7" max="7" width="8" style="17" bestFit="1" customWidth="1"/>
    <col min="8" max="8" width="41.109375" style="17" customWidth="1"/>
    <col min="9" max="9" width="13.109375" style="17" bestFit="1" customWidth="1"/>
    <col min="10" max="10" width="13.77734375" style="17" customWidth="1"/>
    <col min="11" max="11" width="15.109375" style="17" hidden="1" customWidth="1"/>
    <col min="12" max="12" width="12.88671875" style="17" hidden="1" customWidth="1"/>
    <col min="13" max="16384" width="8.88671875" style="17" hidden="1"/>
  </cols>
  <sheetData>
    <row r="1" spans="1:12" ht="15" hidden="1" customHeight="1" x14ac:dyDescent="0.3">
      <c r="A1" s="32" t="s">
        <v>0</v>
      </c>
      <c r="B1" s="33">
        <f>I30</f>
        <v>200000</v>
      </c>
      <c r="C1" s="34"/>
      <c r="D1" s="35"/>
      <c r="E1" s="56" t="s">
        <v>12</v>
      </c>
      <c r="F1" s="15"/>
      <c r="G1" s="16"/>
      <c r="H1" s="16"/>
      <c r="I1" s="16"/>
      <c r="J1" s="16"/>
    </row>
    <row r="2" spans="1:12" ht="15" hidden="1" customHeight="1" x14ac:dyDescent="0.3">
      <c r="A2" s="36" t="s">
        <v>1</v>
      </c>
      <c r="B2" s="37">
        <v>0.24</v>
      </c>
      <c r="C2" s="38"/>
      <c r="D2" s="38"/>
      <c r="E2" s="57"/>
      <c r="F2" s="15"/>
      <c r="G2" s="18"/>
      <c r="H2" s="18"/>
      <c r="I2" s="18"/>
      <c r="J2" s="18"/>
      <c r="K2" s="19"/>
    </row>
    <row r="3" spans="1:12" ht="15" hidden="1" customHeight="1" x14ac:dyDescent="0.3">
      <c r="A3" s="36" t="s">
        <v>18</v>
      </c>
      <c r="B3" s="48">
        <f>B2/B10</f>
        <v>6.5753424657534248E-4</v>
      </c>
      <c r="C3" s="38"/>
      <c r="D3" s="38"/>
      <c r="E3" s="57"/>
      <c r="F3" s="15"/>
      <c r="G3" s="18"/>
      <c r="H3" s="18"/>
      <c r="I3" s="18"/>
      <c r="J3" s="18"/>
      <c r="K3" s="19"/>
    </row>
    <row r="4" spans="1:12" ht="15" hidden="1" customHeight="1" x14ac:dyDescent="0.3">
      <c r="A4" s="36" t="s">
        <v>38</v>
      </c>
      <c r="B4" s="48">
        <v>0.08</v>
      </c>
      <c r="C4" s="38"/>
      <c r="D4" s="38"/>
      <c r="E4" s="57"/>
      <c r="F4" s="15"/>
      <c r="G4" s="18"/>
      <c r="H4" s="18"/>
      <c r="I4" s="18"/>
      <c r="J4" s="18"/>
      <c r="K4" s="19"/>
    </row>
    <row r="5" spans="1:12" ht="15" hidden="1" customHeight="1" x14ac:dyDescent="0.3">
      <c r="A5" s="36" t="s">
        <v>6</v>
      </c>
      <c r="B5" s="37">
        <v>0.01</v>
      </c>
      <c r="C5" s="38"/>
      <c r="D5" s="38"/>
      <c r="E5" s="57"/>
      <c r="F5" s="15"/>
      <c r="G5" s="18"/>
      <c r="H5" s="18"/>
      <c r="I5" s="18"/>
      <c r="J5" s="18"/>
    </row>
    <row r="6" spans="1:12" ht="15" hidden="1" customHeight="1" x14ac:dyDescent="0.3">
      <c r="A6" s="36" t="s">
        <v>10</v>
      </c>
      <c r="B6" s="37">
        <v>0.04</v>
      </c>
      <c r="C6" s="38"/>
      <c r="D6" s="38"/>
      <c r="E6" s="57"/>
      <c r="F6" s="15"/>
      <c r="G6" s="18"/>
      <c r="H6" s="52"/>
      <c r="I6" s="18"/>
      <c r="J6" s="18"/>
    </row>
    <row r="7" spans="1:12" ht="15" hidden="1" customHeight="1" x14ac:dyDescent="0.3">
      <c r="A7" s="36" t="s">
        <v>25</v>
      </c>
      <c r="B7" s="37">
        <v>0</v>
      </c>
      <c r="C7" s="39">
        <v>0</v>
      </c>
      <c r="D7" s="40" t="s">
        <v>26</v>
      </c>
      <c r="E7" s="57"/>
      <c r="F7" s="15"/>
      <c r="G7" s="18"/>
      <c r="H7" s="18"/>
      <c r="I7" s="18"/>
      <c r="J7" s="18"/>
    </row>
    <row r="8" spans="1:12" ht="15" hidden="1" customHeight="1" x14ac:dyDescent="0.3">
      <c r="A8" s="36" t="s">
        <v>9</v>
      </c>
      <c r="B8" s="41">
        <v>10</v>
      </c>
      <c r="C8" s="38"/>
      <c r="D8" s="38"/>
      <c r="E8" s="57"/>
      <c r="F8" s="15"/>
      <c r="G8" s="18"/>
      <c r="I8" s="18"/>
      <c r="J8" s="18"/>
    </row>
    <row r="9" spans="1:12" ht="15" hidden="1" customHeight="1" x14ac:dyDescent="0.3">
      <c r="A9" s="63" t="s">
        <v>37</v>
      </c>
      <c r="B9" s="64">
        <f>B4+B8/B1</f>
        <v>8.0049999999999996E-2</v>
      </c>
      <c r="C9" s="65"/>
      <c r="D9" s="65"/>
      <c r="E9" s="66"/>
      <c r="F9" s="15"/>
      <c r="G9" s="18"/>
      <c r="H9" s="18"/>
      <c r="I9" s="18"/>
      <c r="J9" s="18"/>
    </row>
    <row r="10" spans="1:12" s="21" customFormat="1" ht="14.4" hidden="1" customHeight="1" x14ac:dyDescent="0.3">
      <c r="A10" s="67" t="s">
        <v>13</v>
      </c>
      <c r="B10" s="68">
        <f>SUM(A14:A25)</f>
        <v>365</v>
      </c>
      <c r="C10" s="69"/>
      <c r="D10" s="69"/>
      <c r="E10" s="70"/>
      <c r="F10" s="20"/>
      <c r="G10" s="20"/>
    </row>
    <row r="11" spans="1:12" hidden="1" x14ac:dyDescent="0.3">
      <c r="B11" s="22"/>
    </row>
    <row r="12" spans="1:12" s="26" customFormat="1" ht="28.8" hidden="1" x14ac:dyDescent="0.3">
      <c r="A12" s="24" t="s">
        <v>2</v>
      </c>
      <c r="B12" s="25" t="s">
        <v>15</v>
      </c>
      <c r="C12" s="25" t="s">
        <v>3</v>
      </c>
      <c r="D12" s="25" t="s">
        <v>4</v>
      </c>
      <c r="E12" s="25" t="s">
        <v>5</v>
      </c>
      <c r="F12" s="25" t="s">
        <v>17</v>
      </c>
      <c r="G12" s="25" t="s">
        <v>11</v>
      </c>
      <c r="H12" s="25" t="s">
        <v>10</v>
      </c>
      <c r="I12" s="25" t="s">
        <v>6</v>
      </c>
      <c r="J12" s="42" t="s">
        <v>19</v>
      </c>
      <c r="K12" s="25" t="s">
        <v>14</v>
      </c>
      <c r="L12" s="25" t="s">
        <v>8</v>
      </c>
    </row>
    <row r="13" spans="1:12" hidden="1" x14ac:dyDescent="0.3">
      <c r="B13" s="27">
        <v>44197</v>
      </c>
      <c r="C13" s="45">
        <f>(-1)*B1+B1*B7+C7</f>
        <v>-200000</v>
      </c>
      <c r="D13" s="45"/>
      <c r="E13" s="45"/>
      <c r="F13" s="45"/>
      <c r="G13" s="47">
        <f>B1*B7+C7</f>
        <v>0</v>
      </c>
      <c r="H13" s="45"/>
      <c r="I13" s="45"/>
      <c r="J13" s="43"/>
      <c r="K13" s="23"/>
      <c r="L13" s="23"/>
    </row>
    <row r="14" spans="1:12" hidden="1" x14ac:dyDescent="0.3">
      <c r="A14" s="17">
        <v>31</v>
      </c>
      <c r="B14" s="27">
        <v>44228</v>
      </c>
      <c r="C14" s="45">
        <f>D14+E14+G14+H14+I14</f>
        <v>24010</v>
      </c>
      <c r="D14" s="45">
        <f>$B$9*B1-E14-G14-I14</f>
        <v>9923.2876712328762</v>
      </c>
      <c r="E14" s="45">
        <f>$B$3*B1*A14</f>
        <v>4076.7123287671238</v>
      </c>
      <c r="F14" s="45">
        <f>B1-D14</f>
        <v>190076.71232876711</v>
      </c>
      <c r="G14" s="45">
        <f>B8</f>
        <v>10</v>
      </c>
      <c r="H14" s="45">
        <f>(-1)*B6*C13</f>
        <v>8000</v>
      </c>
      <c r="I14" s="45">
        <f>B1*B5</f>
        <v>2000</v>
      </c>
      <c r="J14" s="43"/>
      <c r="K14" s="23"/>
      <c r="L14" s="23"/>
    </row>
    <row r="15" spans="1:12" hidden="1" x14ac:dyDescent="0.3">
      <c r="A15" s="17">
        <v>28</v>
      </c>
      <c r="B15" s="27">
        <v>44256</v>
      </c>
      <c r="C15" s="45">
        <f>D15+E15+G15+H15+I15</f>
        <v>15215.640821917808</v>
      </c>
      <c r="D15" s="45">
        <f>$B$9*F14-E15-G15-H15-I15</f>
        <v>2202.3106661662596</v>
      </c>
      <c r="E15" s="45">
        <f t="shared" ref="E15:E24" si="0">$B$3*F14*A15</f>
        <v>3499.494539313192</v>
      </c>
      <c r="F15" s="45">
        <f>F14-D15</f>
        <v>187874.40166260087</v>
      </c>
      <c r="G15" s="45">
        <f t="shared" ref="G15:G25" si="1">$B$8</f>
        <v>10</v>
      </c>
      <c r="H15" s="45">
        <f>+B6*F14</f>
        <v>7603.0684931506848</v>
      </c>
      <c r="I15" s="45">
        <f t="shared" ref="I15:I25" si="2">F14*$B$5</f>
        <v>1900.7671232876712</v>
      </c>
      <c r="J15" s="43"/>
      <c r="K15" s="23"/>
      <c r="L15" s="23"/>
    </row>
    <row r="16" spans="1:12" hidden="1" x14ac:dyDescent="0.3">
      <c r="A16" s="17">
        <v>31</v>
      </c>
      <c r="B16" s="27">
        <v>44287</v>
      </c>
      <c r="C16" s="45">
        <f t="shared" ref="C16:C24" si="3">D16+E16+G16+H16+I16</f>
        <v>15039.345853091199</v>
      </c>
      <c r="D16" s="45">
        <f>$B$9*F15-E16-G16-H16-I16</f>
        <v>1806.0763223727988</v>
      </c>
      <c r="E16" s="45">
        <f t="shared" si="0"/>
        <v>3829.5494475883575</v>
      </c>
      <c r="F16" s="45">
        <f t="shared" ref="F16:F25" si="4">F15-D16</f>
        <v>186068.32534022807</v>
      </c>
      <c r="G16" s="45">
        <f t="shared" si="1"/>
        <v>10</v>
      </c>
      <c r="H16" s="45">
        <f>B6*F15</f>
        <v>7514.9760665040349</v>
      </c>
      <c r="I16" s="45">
        <f t="shared" si="2"/>
        <v>1878.7440166260087</v>
      </c>
      <c r="J16" s="43"/>
      <c r="K16" s="23"/>
      <c r="L16" s="23"/>
    </row>
    <row r="17" spans="1:12" hidden="1" x14ac:dyDescent="0.3">
      <c r="A17" s="17">
        <v>30</v>
      </c>
      <c r="B17" s="27">
        <v>44317</v>
      </c>
      <c r="C17" s="45">
        <f t="shared" si="3"/>
        <v>14894.769443485258</v>
      </c>
      <c r="D17" s="45">
        <f>$B$9*F16-E17-G17-H17-I17</f>
        <v>1910.9642930501757</v>
      </c>
      <c r="E17" s="45">
        <f t="shared" si="0"/>
        <v>3670.3888834236768</v>
      </c>
      <c r="F17" s="45">
        <f t="shared" si="4"/>
        <v>184157.3610471779</v>
      </c>
      <c r="G17" s="45">
        <f t="shared" si="1"/>
        <v>10</v>
      </c>
      <c r="H17" s="45">
        <f>+B6*F16</f>
        <v>7442.7330136091232</v>
      </c>
      <c r="I17" s="45">
        <f t="shared" si="2"/>
        <v>1860.6832534022808</v>
      </c>
      <c r="J17" s="43"/>
      <c r="K17" s="23"/>
      <c r="L17" s="23"/>
    </row>
    <row r="18" spans="1:12" hidden="1" x14ac:dyDescent="0.3">
      <c r="A18" s="17">
        <v>31</v>
      </c>
      <c r="B18" s="27">
        <v>44348</v>
      </c>
      <c r="C18" s="45">
        <f t="shared" si="3"/>
        <v>14741.79675182659</v>
      </c>
      <c r="D18" s="45">
        <f>$B$9*F17-E18-G18-H18-I18</f>
        <v>1770.1457783964534</v>
      </c>
      <c r="E18" s="45">
        <f t="shared" si="0"/>
        <v>3753.7829210712425</v>
      </c>
      <c r="F18" s="45">
        <f t="shared" si="4"/>
        <v>182387.21526878144</v>
      </c>
      <c r="G18" s="45">
        <f t="shared" si="1"/>
        <v>10</v>
      </c>
      <c r="H18" s="45">
        <f>+B6*F17</f>
        <v>7366.2944418871157</v>
      </c>
      <c r="I18" s="45">
        <f t="shared" si="2"/>
        <v>1841.5736104717789</v>
      </c>
      <c r="J18" s="43"/>
      <c r="K18" s="23"/>
      <c r="L18" s="23"/>
    </row>
    <row r="19" spans="1:12" hidden="1" x14ac:dyDescent="0.3">
      <c r="A19" s="17">
        <v>30</v>
      </c>
      <c r="B19" s="27">
        <v>44378</v>
      </c>
      <c r="C19" s="45">
        <f t="shared" si="3"/>
        <v>14600.096582265953</v>
      </c>
      <c r="D19" s="45">
        <f>$B$9*F18-E19-G19-H19-I19</f>
        <v>1872.9606135248905</v>
      </c>
      <c r="E19" s="45">
        <f t="shared" si="0"/>
        <v>3597.7752053019904</v>
      </c>
      <c r="F19" s="45">
        <f t="shared" si="4"/>
        <v>180514.25465525655</v>
      </c>
      <c r="G19" s="45">
        <f t="shared" si="1"/>
        <v>10</v>
      </c>
      <c r="H19" s="45">
        <f>+B6*F18</f>
        <v>7295.4886107512575</v>
      </c>
      <c r="I19" s="45">
        <f t="shared" si="2"/>
        <v>1823.8721526878144</v>
      </c>
      <c r="J19" s="43"/>
      <c r="K19" s="23"/>
      <c r="L19" s="23"/>
    </row>
    <row r="20" spans="1:12" hidden="1" x14ac:dyDescent="0.3">
      <c r="A20" s="17">
        <v>31</v>
      </c>
      <c r="B20" s="27">
        <v>44409</v>
      </c>
      <c r="C20" s="45">
        <f t="shared" si="3"/>
        <v>14450.166085153285</v>
      </c>
      <c r="D20" s="45">
        <f>$B$9*F19-E20-G20-H20-I20</f>
        <v>1734.9299150339955</v>
      </c>
      <c r="E20" s="45">
        <f t="shared" si="0"/>
        <v>3679.5234373564622</v>
      </c>
      <c r="F20" s="45">
        <f t="shared" si="4"/>
        <v>178779.32474022254</v>
      </c>
      <c r="G20" s="45">
        <f t="shared" si="1"/>
        <v>10</v>
      </c>
      <c r="H20" s="45">
        <f>B6*F19</f>
        <v>7220.5701862102624</v>
      </c>
      <c r="I20" s="45">
        <f t="shared" si="2"/>
        <v>1805.1425465525656</v>
      </c>
      <c r="J20" s="43"/>
      <c r="K20" s="23"/>
      <c r="L20" s="23"/>
    </row>
    <row r="21" spans="1:12" hidden="1" x14ac:dyDescent="0.3">
      <c r="A21" s="17">
        <v>31</v>
      </c>
      <c r="B21" s="27">
        <v>44440</v>
      </c>
      <c r="C21" s="45">
        <f t="shared" si="3"/>
        <v>14311.284945454814</v>
      </c>
      <c r="D21" s="45">
        <f>$B$9*F20-E21-G21-H21-I21</f>
        <v>1718.1593219580554</v>
      </c>
      <c r="E21" s="45">
        <f t="shared" si="0"/>
        <v>3644.1593864856322</v>
      </c>
      <c r="F21" s="45">
        <f t="shared" si="4"/>
        <v>177061.16541826449</v>
      </c>
      <c r="G21" s="45">
        <f t="shared" si="1"/>
        <v>10</v>
      </c>
      <c r="H21" s="45">
        <f>+B6*F20</f>
        <v>7151.1729896089018</v>
      </c>
      <c r="I21" s="45">
        <f t="shared" si="2"/>
        <v>1787.7932474022255</v>
      </c>
      <c r="J21" s="43"/>
      <c r="K21" s="23"/>
      <c r="L21" s="23"/>
    </row>
    <row r="22" spans="1:12" hidden="1" x14ac:dyDescent="0.3">
      <c r="A22" s="17">
        <v>30</v>
      </c>
      <c r="B22" s="27">
        <v>44470</v>
      </c>
      <c r="C22" s="45">
        <f t="shared" si="3"/>
        <v>14173.746291732074</v>
      </c>
      <c r="D22" s="45">
        <f>$B$9*F21-E22-G22-H22-I22</f>
        <v>1817.9746207873286</v>
      </c>
      <c r="E22" s="45">
        <f t="shared" si="0"/>
        <v>3492.7134000315191</v>
      </c>
      <c r="F22" s="45">
        <f t="shared" si="4"/>
        <v>175243.19079747715</v>
      </c>
      <c r="G22" s="45">
        <f t="shared" si="1"/>
        <v>10</v>
      </c>
      <c r="H22" s="45">
        <f>+B6*F21</f>
        <v>7082.44661673058</v>
      </c>
      <c r="I22" s="45">
        <f t="shared" si="2"/>
        <v>1770.611654182645</v>
      </c>
      <c r="J22" s="43"/>
      <c r="K22" s="23"/>
      <c r="L22" s="23"/>
    </row>
    <row r="23" spans="1:12" hidden="1" x14ac:dyDescent="0.3">
      <c r="A23" s="17">
        <v>31</v>
      </c>
      <c r="B23" s="27">
        <v>44501</v>
      </c>
      <c r="C23" s="45">
        <f t="shared" si="3"/>
        <v>14028.217423338045</v>
      </c>
      <c r="D23" s="45">
        <f>$B$9*F22-E23-G23-H23-I23</f>
        <v>1683.9775011813649</v>
      </c>
      <c r="E23" s="45">
        <f t="shared" si="0"/>
        <v>3572.080382282822</v>
      </c>
      <c r="F23" s="45">
        <f t="shared" si="4"/>
        <v>173559.21329629578</v>
      </c>
      <c r="G23" s="45">
        <f t="shared" si="1"/>
        <v>10</v>
      </c>
      <c r="H23" s="45">
        <f>+B6*F22</f>
        <v>7009.7276318990862</v>
      </c>
      <c r="I23" s="45">
        <f t="shared" si="2"/>
        <v>1752.4319079747715</v>
      </c>
      <c r="J23" s="43"/>
      <c r="K23" s="23"/>
      <c r="L23" s="23"/>
    </row>
    <row r="24" spans="1:12" hidden="1" x14ac:dyDescent="0.3">
      <c r="A24" s="17">
        <v>30</v>
      </c>
      <c r="B24" s="27">
        <v>44531</v>
      </c>
      <c r="C24" s="45">
        <f t="shared" si="3"/>
        <v>13893.415024368476</v>
      </c>
      <c r="D24" s="45">
        <f>$B$9*F23-E24-G24-H24-I24</f>
        <v>1781.8205630240147</v>
      </c>
      <c r="E24" s="45">
        <f t="shared" si="0"/>
        <v>3423.6337965296707</v>
      </c>
      <c r="F24" s="45">
        <f t="shared" si="4"/>
        <v>171777.39273327176</v>
      </c>
      <c r="G24" s="45">
        <f t="shared" si="1"/>
        <v>10</v>
      </c>
      <c r="H24" s="45">
        <f>B6*F23</f>
        <v>6942.3685318518319</v>
      </c>
      <c r="I24" s="45">
        <f t="shared" si="2"/>
        <v>1735.592132962958</v>
      </c>
      <c r="J24" s="43"/>
      <c r="K24" s="23"/>
      <c r="L24" s="23"/>
    </row>
    <row r="25" spans="1:12" hidden="1" x14ac:dyDescent="0.3">
      <c r="A25" s="17">
        <v>31</v>
      </c>
      <c r="B25" s="27">
        <v>44562</v>
      </c>
      <c r="C25" s="45">
        <f>D25+E25+G25+H25+I25+F25</f>
        <v>183764.7479252218</v>
      </c>
      <c r="D25" s="45">
        <f>$B$9*F24-E25-G25-H25-I25</f>
        <v>1763.4250963483576</v>
      </c>
      <c r="E25" s="45">
        <f>$B$3*F24*A24</f>
        <v>3388.4855552864565</v>
      </c>
      <c r="F25" s="45">
        <f t="shared" si="4"/>
        <v>170013.96763692339</v>
      </c>
      <c r="G25" s="45">
        <f t="shared" si="1"/>
        <v>10</v>
      </c>
      <c r="H25" s="45">
        <f>B6*F24</f>
        <v>6871.0957093308707</v>
      </c>
      <c r="I25" s="45">
        <f t="shared" si="2"/>
        <v>1717.7739273327177</v>
      </c>
      <c r="J25" s="43"/>
      <c r="K25" s="23"/>
      <c r="L25" s="23"/>
    </row>
    <row r="26" spans="1:12" hidden="1" x14ac:dyDescent="0.3">
      <c r="A26" s="28" t="s">
        <v>7</v>
      </c>
      <c r="B26" s="29" t="s">
        <v>16</v>
      </c>
      <c r="C26" s="46">
        <f>SUM(C14:C25)</f>
        <v>353123.22714785533</v>
      </c>
      <c r="D26" s="46">
        <f>SUM(D14:D25)</f>
        <v>29986.032363076574</v>
      </c>
      <c r="E26" s="46">
        <f>SUM(E14:E25)</f>
        <v>43628.299283438144</v>
      </c>
      <c r="F26" s="46" t="s">
        <v>16</v>
      </c>
      <c r="G26" s="46">
        <f>SUM(G13:G25)</f>
        <v>120</v>
      </c>
      <c r="H26" s="46">
        <f>SUM(H14:H25)</f>
        <v>87499.942291533749</v>
      </c>
      <c r="I26" s="46">
        <f>SUM(I14:I25)</f>
        <v>21874.985572883437</v>
      </c>
      <c r="J26" s="44">
        <f>XIRR(C13:C25,B13:B25)</f>
        <v>1.2553048253059387</v>
      </c>
      <c r="K26" s="30">
        <f>C26+G13</f>
        <v>353123.22714785533</v>
      </c>
      <c r="L26" s="30">
        <f>E26+G26+H26+I26</f>
        <v>153123.22714785533</v>
      </c>
    </row>
    <row r="27" spans="1:12" hidden="1" x14ac:dyDescent="0.3"/>
    <row r="28" spans="1:12" hidden="1" x14ac:dyDescent="0.3"/>
    <row r="29" spans="1:12" s="9" customFormat="1" ht="42.6" customHeight="1" x14ac:dyDescent="0.2">
      <c r="A29" s="5"/>
      <c r="B29" s="5"/>
      <c r="C29" s="5"/>
      <c r="D29" s="5"/>
      <c r="E29" s="6"/>
      <c r="F29" s="6"/>
      <c r="G29" s="5"/>
      <c r="H29" s="5"/>
      <c r="I29" s="5"/>
    </row>
    <row r="30" spans="1:12" s="1" customFormat="1" ht="20.399999999999999" x14ac:dyDescent="0.35">
      <c r="A30" s="58" t="s">
        <v>20</v>
      </c>
      <c r="B30" s="58"/>
      <c r="C30" s="58"/>
      <c r="D30" s="58"/>
      <c r="E30" s="58"/>
      <c r="F30" s="58"/>
      <c r="G30" s="58"/>
      <c r="H30" s="58"/>
      <c r="I30" s="2">
        <v>200000</v>
      </c>
      <c r="J30" s="14" t="s">
        <v>21</v>
      </c>
      <c r="K30" s="9"/>
    </row>
    <row r="31" spans="1:12" s="9" customFormat="1" ht="10.199999999999999" customHeight="1" x14ac:dyDescent="0.3">
      <c r="A31" s="10"/>
      <c r="B31" s="10"/>
      <c r="C31" s="10"/>
      <c r="D31" s="10"/>
      <c r="E31" s="10"/>
      <c r="F31" s="10"/>
      <c r="G31" s="10"/>
      <c r="H31" s="10"/>
      <c r="I31" s="11"/>
      <c r="J31" s="12"/>
    </row>
    <row r="32" spans="1:12" s="1" customFormat="1" ht="17.399999999999999" x14ac:dyDescent="0.3">
      <c r="A32" s="59" t="s">
        <v>22</v>
      </c>
      <c r="B32" s="59"/>
      <c r="C32" s="59"/>
      <c r="D32" s="59"/>
      <c r="E32" s="59"/>
      <c r="F32" s="59"/>
      <c r="G32" s="59"/>
      <c r="H32" s="59"/>
      <c r="I32" s="3">
        <f>B2</f>
        <v>0.24</v>
      </c>
      <c r="J32" s="12"/>
      <c r="K32" s="9"/>
    </row>
    <row r="33" spans="1:11" s="9" customFormat="1" ht="10.199999999999999" customHeight="1" x14ac:dyDescent="0.3">
      <c r="A33" s="10"/>
      <c r="B33" s="10"/>
      <c r="C33" s="10"/>
      <c r="D33" s="10"/>
      <c r="E33" s="10"/>
      <c r="F33" s="10"/>
      <c r="G33" s="10"/>
      <c r="H33" s="10"/>
      <c r="I33" s="13"/>
      <c r="J33" s="12"/>
    </row>
    <row r="34" spans="1:11" s="1" customFormat="1" ht="17.399999999999999" x14ac:dyDescent="0.3">
      <c r="A34" s="59" t="s">
        <v>27</v>
      </c>
      <c r="B34" s="59"/>
      <c r="C34" s="59"/>
      <c r="D34" s="59"/>
      <c r="E34" s="59"/>
      <c r="F34" s="59"/>
      <c r="G34" s="59"/>
      <c r="H34" s="59"/>
      <c r="I34" s="62" t="s">
        <v>33</v>
      </c>
      <c r="J34" s="62"/>
      <c r="K34" s="9"/>
    </row>
    <row r="35" spans="1:11" s="9" customFormat="1" ht="10.8" customHeight="1" x14ac:dyDescent="0.3">
      <c r="A35" s="10"/>
      <c r="B35" s="10"/>
      <c r="C35" s="10"/>
      <c r="D35" s="10"/>
      <c r="E35" s="10"/>
      <c r="F35" s="10"/>
      <c r="G35" s="10"/>
      <c r="H35" s="10"/>
      <c r="I35" s="13"/>
      <c r="J35" s="12"/>
    </row>
    <row r="36" spans="1:11" s="1" customFormat="1" ht="17.399999999999999" x14ac:dyDescent="0.3">
      <c r="A36" s="59" t="s">
        <v>29</v>
      </c>
      <c r="B36" s="59"/>
      <c r="C36" s="59"/>
      <c r="D36" s="59"/>
      <c r="E36" s="59"/>
      <c r="F36" s="59"/>
      <c r="G36" s="59"/>
      <c r="H36" s="59"/>
      <c r="I36" s="3">
        <f>B6</f>
        <v>0.04</v>
      </c>
      <c r="J36" s="12"/>
      <c r="K36" s="9"/>
    </row>
    <row r="37" spans="1:11" s="9" customFormat="1" ht="9" customHeight="1" x14ac:dyDescent="0.3">
      <c r="A37" s="10"/>
      <c r="B37" s="10"/>
      <c r="C37" s="10"/>
      <c r="D37" s="10"/>
      <c r="E37" s="10"/>
      <c r="F37" s="10"/>
      <c r="G37" s="10"/>
      <c r="H37" s="10"/>
      <c r="I37" s="13"/>
      <c r="J37" s="12"/>
    </row>
    <row r="38" spans="1:11" s="1" customFormat="1" ht="17.399999999999999" x14ac:dyDescent="0.3">
      <c r="A38" s="59" t="s">
        <v>28</v>
      </c>
      <c r="B38" s="59"/>
      <c r="C38" s="59"/>
      <c r="D38" s="59"/>
      <c r="E38" s="59"/>
      <c r="F38" s="59"/>
      <c r="G38" s="59"/>
      <c r="H38" s="59"/>
      <c r="I38" s="31">
        <f>B8</f>
        <v>10</v>
      </c>
      <c r="J38" s="12" t="s">
        <v>21</v>
      </c>
      <c r="K38" s="9"/>
    </row>
    <row r="39" spans="1:11" s="9" customFormat="1" ht="10.199999999999999" customHeight="1" x14ac:dyDescent="0.3">
      <c r="A39" s="53"/>
      <c r="B39" s="53"/>
      <c r="C39" s="53"/>
      <c r="D39" s="53"/>
      <c r="E39" s="53"/>
      <c r="F39" s="53"/>
      <c r="G39" s="53"/>
      <c r="H39" s="53"/>
      <c r="I39" s="11"/>
      <c r="J39" s="12"/>
    </row>
    <row r="40" spans="1:11" s="1" customFormat="1" ht="17.399999999999999" x14ac:dyDescent="0.3">
      <c r="A40" s="59" t="s">
        <v>23</v>
      </c>
      <c r="B40" s="59"/>
      <c r="C40" s="59"/>
      <c r="D40" s="59"/>
      <c r="E40" s="59"/>
      <c r="F40" s="59"/>
      <c r="G40" s="59"/>
      <c r="H40" s="59"/>
      <c r="I40" s="50">
        <f>C14</f>
        <v>24010</v>
      </c>
      <c r="J40" s="12" t="s">
        <v>21</v>
      </c>
      <c r="K40" s="9"/>
    </row>
    <row r="41" spans="1:11" s="9" customFormat="1" ht="10.199999999999999" customHeight="1" x14ac:dyDescent="0.3">
      <c r="A41" s="10"/>
      <c r="B41" s="10"/>
      <c r="C41" s="10"/>
      <c r="D41" s="10"/>
      <c r="E41" s="10"/>
      <c r="F41" s="10"/>
      <c r="G41" s="10"/>
      <c r="H41" s="10"/>
      <c r="I41" s="51"/>
      <c r="J41" s="12"/>
    </row>
    <row r="42" spans="1:11" s="1" customFormat="1" ht="17.399999999999999" x14ac:dyDescent="0.3">
      <c r="A42" s="59" t="s">
        <v>30</v>
      </c>
      <c r="B42" s="59"/>
      <c r="C42" s="59"/>
      <c r="D42" s="59"/>
      <c r="E42" s="59"/>
      <c r="F42" s="59"/>
      <c r="G42" s="59"/>
      <c r="H42" s="59"/>
      <c r="I42" s="50">
        <f>L26</f>
        <v>153123.22714785533</v>
      </c>
      <c r="J42" s="12" t="s">
        <v>21</v>
      </c>
      <c r="K42" s="9"/>
    </row>
    <row r="43" spans="1:11" s="9" customFormat="1" ht="10.199999999999999" customHeight="1" x14ac:dyDescent="0.3">
      <c r="A43" s="10"/>
      <c r="B43" s="10"/>
      <c r="C43" s="10"/>
      <c r="D43" s="10"/>
      <c r="E43" s="10"/>
      <c r="F43" s="10"/>
      <c r="G43" s="10"/>
      <c r="H43" s="10"/>
      <c r="I43" s="51"/>
      <c r="J43" s="12"/>
    </row>
    <row r="44" spans="1:11" s="1" customFormat="1" ht="17.399999999999999" x14ac:dyDescent="0.3">
      <c r="A44" s="59" t="s">
        <v>31</v>
      </c>
      <c r="B44" s="59"/>
      <c r="C44" s="59"/>
      <c r="D44" s="59"/>
      <c r="E44" s="59"/>
      <c r="F44" s="59"/>
      <c r="G44" s="59"/>
      <c r="H44" s="59"/>
      <c r="I44" s="50">
        <f>K26</f>
        <v>353123.22714785533</v>
      </c>
      <c r="J44" s="12" t="s">
        <v>21</v>
      </c>
      <c r="K44" s="9"/>
    </row>
    <row r="45" spans="1:11" s="9" customFormat="1" ht="10.199999999999999" customHeight="1" x14ac:dyDescent="0.3">
      <c r="A45" s="10"/>
      <c r="B45" s="10"/>
      <c r="C45" s="10"/>
      <c r="D45" s="10"/>
      <c r="E45" s="10"/>
      <c r="F45" s="10"/>
      <c r="G45" s="10"/>
      <c r="H45" s="10"/>
      <c r="I45" s="11"/>
      <c r="J45" s="12"/>
    </row>
    <row r="46" spans="1:11" s="1" customFormat="1" ht="17.399999999999999" x14ac:dyDescent="0.3">
      <c r="A46" s="59" t="s">
        <v>32</v>
      </c>
      <c r="B46" s="59"/>
      <c r="C46" s="59"/>
      <c r="D46" s="59"/>
      <c r="E46" s="59"/>
      <c r="F46" s="59"/>
      <c r="G46" s="59"/>
      <c r="H46" s="59"/>
      <c r="I46" s="4">
        <f>J26</f>
        <v>1.2553048253059387</v>
      </c>
      <c r="J46" s="12"/>
      <c r="K46" s="9"/>
    </row>
    <row r="47" spans="1:11" s="1" customFormat="1" ht="21" customHeight="1" x14ac:dyDescent="0.35">
      <c r="A47" s="5"/>
      <c r="B47" s="5"/>
      <c r="C47" s="5"/>
      <c r="D47" s="5"/>
      <c r="E47" s="6"/>
      <c r="F47" s="7"/>
      <c r="G47" s="8"/>
      <c r="H47" s="5"/>
      <c r="I47" s="5"/>
      <c r="J47" s="9"/>
    </row>
    <row r="48" spans="1:11" s="1" customFormat="1" ht="123" customHeight="1" x14ac:dyDescent="0.2">
      <c r="A48" s="61" t="s">
        <v>34</v>
      </c>
      <c r="B48" s="61"/>
      <c r="C48" s="61"/>
      <c r="D48" s="61"/>
      <c r="E48" s="61"/>
      <c r="F48" s="61"/>
      <c r="G48" s="61"/>
      <c r="H48" s="61"/>
      <c r="I48" s="61"/>
      <c r="J48" s="61"/>
    </row>
    <row r="49" spans="1:10" s="1" customFormat="1" ht="40.200000000000003" customHeight="1" x14ac:dyDescent="0.2">
      <c r="A49" s="60" t="s">
        <v>24</v>
      </c>
      <c r="B49" s="60"/>
      <c r="C49" s="60"/>
      <c r="D49" s="60"/>
      <c r="E49" s="60"/>
      <c r="F49" s="60"/>
      <c r="G49" s="60"/>
      <c r="H49" s="60"/>
      <c r="I49" s="60"/>
      <c r="J49" s="60"/>
    </row>
    <row r="50" spans="1:10" s="54" customFormat="1" hidden="1" x14ac:dyDescent="0.3">
      <c r="C50" s="55"/>
    </row>
    <row r="51" spans="1:10" s="54" customFormat="1" hidden="1" x14ac:dyDescent="0.3">
      <c r="C51" s="55"/>
    </row>
    <row r="52" spans="1:10" x14ac:dyDescent="0.3"/>
  </sheetData>
  <sheetProtection password="CC99" sheet="1" objects="1" scenarios="1"/>
  <mergeCells count="13">
    <mergeCell ref="E1:E8"/>
    <mergeCell ref="A49:J49"/>
    <mergeCell ref="A30:H30"/>
    <mergeCell ref="A32:H32"/>
    <mergeCell ref="A34:H34"/>
    <mergeCell ref="A36:H36"/>
    <mergeCell ref="A38:H38"/>
    <mergeCell ref="A40:H40"/>
    <mergeCell ref="A42:H42"/>
    <mergeCell ref="A44:H44"/>
    <mergeCell ref="A46:H46"/>
    <mergeCell ref="A48:J48"/>
    <mergeCell ref="I34:J3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Кред картка Blue - без страховк</vt:lpstr>
      <vt:lpstr>Кред картка Blue -із страховкою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Sniff</dc:creator>
  <cp:lastModifiedBy>Бока Андрій</cp:lastModifiedBy>
  <dcterms:created xsi:type="dcterms:W3CDTF">2020-04-10T13:41:21Z</dcterms:created>
  <dcterms:modified xsi:type="dcterms:W3CDTF">2022-07-13T05:33:07Z</dcterms:modified>
</cp:coreProperties>
</file>